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527"/>
  <workbookPr defaultThemeVersion="166925"/>
  <mc:AlternateContent xmlns:mc="http://schemas.openxmlformats.org/markup-compatibility/2006">
    <mc:Choice Requires="x15">
      <x15ac:absPath xmlns:x15ac="http://schemas.microsoft.com/office/spreadsheetml/2010/11/ac" url="https://vide-my.sharepoint.com/personal/solvitavaivode_varam_gov_lv/Documents/Desktop/DARBS_2021/LNG_2021/NIN/JAUNAIS PRECIZETAIS NO LPS/Pamatojošie dokumenti/Bauskas novads/Rundāles novads/"/>
    </mc:Choice>
  </mc:AlternateContent>
  <xr:revisionPtr revIDLastSave="1" documentId="8_{3EB3BF35-4BC2-4821-80B0-45F9B551EFA4}" xr6:coauthVersionLast="47" xr6:coauthVersionMax="47" xr10:uidLastSave="{95FB16C5-ADC2-43C4-88ED-071C03663489}"/>
  <bookViews>
    <workbookView xWindow="-110" yWindow="-110" windowWidth="19420" windowHeight="10420" activeTab="1" xr2:uid="{00000000-000D-0000-FFFF-FFFF00000000}"/>
  </bookViews>
  <sheets>
    <sheet name="Aprekins" sheetId="3" r:id="rId1"/>
    <sheet name="Sorainen-aprekins" sheetId="4"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M56" i="4" l="1"/>
  <c r="L56" i="4"/>
  <c r="L51" i="4"/>
  <c r="J47" i="4"/>
  <c r="L47" i="4" s="1"/>
  <c r="K47" i="4"/>
  <c r="J48" i="4"/>
  <c r="K41" i="4"/>
  <c r="L41" i="4" s="1"/>
  <c r="J42" i="4"/>
  <c r="J43" i="4"/>
  <c r="J44" i="4"/>
  <c r="J41" i="4"/>
  <c r="K36" i="4"/>
  <c r="L36" i="4" s="1"/>
  <c r="J37" i="4"/>
  <c r="J38" i="4"/>
  <c r="J39" i="4"/>
  <c r="J36" i="4"/>
  <c r="K31" i="4"/>
  <c r="L31" i="4" s="1"/>
  <c r="J26" i="4"/>
  <c r="J27" i="4"/>
  <c r="J28" i="4"/>
  <c r="J25" i="4"/>
  <c r="L25" i="4" s="1"/>
  <c r="J21" i="4"/>
  <c r="J22" i="4"/>
  <c r="J23" i="4"/>
  <c r="J20" i="4"/>
  <c r="J32" i="4"/>
  <c r="J33" i="4"/>
  <c r="J34" i="4"/>
  <c r="J31" i="4"/>
  <c r="K25" i="4"/>
  <c r="K20" i="4"/>
  <c r="K50" i="4"/>
  <c r="J50" i="4"/>
  <c r="P49" i="4"/>
  <c r="P51" i="4" s="1"/>
  <c r="J49" i="4"/>
  <c r="K49" i="4"/>
  <c r="L49" i="4" s="1"/>
  <c r="P48" i="4"/>
  <c r="H47" i="4"/>
  <c r="H48" i="4" s="1"/>
  <c r="D47" i="4"/>
  <c r="P44" i="4"/>
  <c r="K44" i="4"/>
  <c r="P43" i="4"/>
  <c r="P45" i="4" s="1"/>
  <c r="K43" i="4"/>
  <c r="I45" i="4"/>
  <c r="H42" i="4"/>
  <c r="H43" i="4" s="1"/>
  <c r="H44" i="4" s="1"/>
  <c r="H41" i="4"/>
  <c r="D41" i="4"/>
  <c r="P39" i="4"/>
  <c r="K39" i="4"/>
  <c r="P38" i="4"/>
  <c r="K38" i="4"/>
  <c r="P37" i="4"/>
  <c r="P40" i="4" s="1"/>
  <c r="I40" i="4"/>
  <c r="H37" i="4"/>
  <c r="H38" i="4" s="1"/>
  <c r="H39" i="4" s="1"/>
  <c r="H36" i="4"/>
  <c r="D36" i="4"/>
  <c r="K34" i="4"/>
  <c r="P33" i="4"/>
  <c r="K33" i="4"/>
  <c r="P32" i="4"/>
  <c r="P35" i="4" s="1"/>
  <c r="H32" i="4"/>
  <c r="H33" i="4" s="1"/>
  <c r="H34" i="4" s="1"/>
  <c r="H31" i="4"/>
  <c r="D31" i="4"/>
  <c r="P28" i="4"/>
  <c r="P29" i="4" s="1"/>
  <c r="K28" i="4"/>
  <c r="P27" i="4"/>
  <c r="K27" i="4"/>
  <c r="H25" i="4"/>
  <c r="H26" i="4" s="1"/>
  <c r="D25" i="4"/>
  <c r="P23" i="4"/>
  <c r="K23" i="4"/>
  <c r="P22" i="4"/>
  <c r="P24" i="4" s="1"/>
  <c r="P54" i="4" s="1"/>
  <c r="K22" i="4"/>
  <c r="P21" i="4"/>
  <c r="H20" i="4"/>
  <c r="H21" i="4" s="1"/>
  <c r="D20" i="4"/>
  <c r="D54" i="4" s="1"/>
  <c r="L20" i="4" l="1"/>
  <c r="L44" i="4"/>
  <c r="L50" i="4"/>
  <c r="L43" i="4"/>
  <c r="L38" i="4"/>
  <c r="L28" i="4"/>
  <c r="L23" i="4"/>
  <c r="L34" i="4"/>
  <c r="L33" i="4"/>
  <c r="L27" i="4"/>
  <c r="H27" i="4"/>
  <c r="H28" i="4" s="1"/>
  <c r="L22" i="4"/>
  <c r="H49" i="4"/>
  <c r="H50" i="4" s="1"/>
  <c r="L39" i="4"/>
  <c r="H22" i="4"/>
  <c r="H23" i="4" s="1"/>
  <c r="K37" i="4"/>
  <c r="L37" i="4" s="1"/>
  <c r="L40" i="4" s="1"/>
  <c r="K42" i="4"/>
  <c r="L42" i="4" s="1"/>
  <c r="L45" i="4" s="1"/>
  <c r="J48" i="3"/>
  <c r="J44" i="3"/>
  <c r="J43" i="3"/>
  <c r="J42" i="3"/>
  <c r="J39" i="3"/>
  <c r="J38" i="3"/>
  <c r="J37" i="3"/>
  <c r="J34" i="3"/>
  <c r="J33" i="3"/>
  <c r="J32" i="3"/>
  <c r="J28" i="3"/>
  <c r="J27" i="3"/>
  <c r="J26" i="3"/>
  <c r="J23" i="3"/>
  <c r="J22" i="3"/>
  <c r="J21" i="3"/>
  <c r="I43" i="3"/>
  <c r="I27" i="3"/>
  <c r="K27" i="3" s="1"/>
  <c r="I23" i="3"/>
  <c r="I22" i="3"/>
  <c r="J50" i="3"/>
  <c r="J49" i="3"/>
  <c r="Q40" i="4" l="1"/>
  <c r="Q45" i="4"/>
  <c r="I51" i="4"/>
  <c r="K48" i="4"/>
  <c r="L48" i="4" s="1"/>
  <c r="Q51" i="4" s="1"/>
  <c r="K26" i="4"/>
  <c r="L26" i="4" s="1"/>
  <c r="I29" i="4"/>
  <c r="K32" i="4"/>
  <c r="L32" i="4" s="1"/>
  <c r="I35" i="4"/>
  <c r="K21" i="4"/>
  <c r="L21" i="4" s="1"/>
  <c r="L24" i="4" s="1"/>
  <c r="I24" i="4"/>
  <c r="L27" i="3"/>
  <c r="P21" i="3"/>
  <c r="L35" i="4" l="1"/>
  <c r="Q35" i="4" s="1"/>
  <c r="L29" i="4"/>
  <c r="Q24" i="4"/>
  <c r="I54" i="4"/>
  <c r="I50" i="3"/>
  <c r="K50" i="3" s="1"/>
  <c r="L50" i="3" s="1"/>
  <c r="I49" i="3"/>
  <c r="P49" i="3" s="1"/>
  <c r="H47" i="3"/>
  <c r="H48" i="3" s="1"/>
  <c r="D47" i="3"/>
  <c r="I44" i="3"/>
  <c r="P44" i="3" s="1"/>
  <c r="H41" i="3"/>
  <c r="H42" i="3" s="1"/>
  <c r="D41" i="3"/>
  <c r="I39" i="3"/>
  <c r="K39" i="3" s="1"/>
  <c r="L39" i="3" s="1"/>
  <c r="P38" i="3"/>
  <c r="I38" i="3"/>
  <c r="K38" i="3" s="1"/>
  <c r="H36" i="3"/>
  <c r="H37" i="3" s="1"/>
  <c r="H38" i="3" s="1"/>
  <c r="H39" i="3" s="1"/>
  <c r="D36" i="3"/>
  <c r="D20" i="3"/>
  <c r="L54" i="4" l="1"/>
  <c r="Q29" i="4"/>
  <c r="Q54" i="4" s="1"/>
  <c r="H43" i="3"/>
  <c r="I42" i="3"/>
  <c r="K42" i="3" s="1"/>
  <c r="L42" i="3" s="1"/>
  <c r="K49" i="3"/>
  <c r="L49" i="3" s="1"/>
  <c r="K44" i="3"/>
  <c r="L44" i="3" s="1"/>
  <c r="P39" i="3"/>
  <c r="I48" i="3"/>
  <c r="H49" i="3"/>
  <c r="H50" i="3" s="1"/>
  <c r="L38" i="3"/>
  <c r="H44" i="3"/>
  <c r="I37" i="3"/>
  <c r="P48" i="3" l="1"/>
  <c r="P51" i="3" s="1"/>
  <c r="I51" i="3"/>
  <c r="K48" i="3"/>
  <c r="L48" i="3" s="1"/>
  <c r="L51" i="3" s="1"/>
  <c r="P37" i="3"/>
  <c r="P40" i="3" s="1"/>
  <c r="I40" i="3"/>
  <c r="K37" i="3"/>
  <c r="L37" i="3" s="1"/>
  <c r="L40" i="3" s="1"/>
  <c r="I45" i="3"/>
  <c r="P43" i="3"/>
  <c r="P45" i="3" s="1"/>
  <c r="K43" i="3"/>
  <c r="L43" i="3" s="1"/>
  <c r="L45" i="3" s="1"/>
  <c r="I34" i="3"/>
  <c r="K34" i="3" s="1"/>
  <c r="L34" i="3" s="1"/>
  <c r="I33" i="3"/>
  <c r="K33" i="3" s="1"/>
  <c r="L33" i="3" s="1"/>
  <c r="H31" i="3"/>
  <c r="H32" i="3" s="1"/>
  <c r="I32" i="3" s="1"/>
  <c r="D31" i="3"/>
  <c r="I28" i="3"/>
  <c r="K28" i="3" s="1"/>
  <c r="L28" i="3" s="1"/>
  <c r="H25" i="3"/>
  <c r="H26" i="3" s="1"/>
  <c r="D25" i="3"/>
  <c r="P23" i="3"/>
  <c r="P22" i="3"/>
  <c r="H20" i="3"/>
  <c r="H21" i="3" s="1"/>
  <c r="H27" i="3" l="1"/>
  <c r="H28" i="3" s="1"/>
  <c r="I26" i="3"/>
  <c r="K26" i="3" s="1"/>
  <c r="L26" i="3" s="1"/>
  <c r="L29" i="3" s="1"/>
  <c r="H22" i="3"/>
  <c r="I21" i="3"/>
  <c r="D54" i="3"/>
  <c r="Q51" i="3"/>
  <c r="Q45" i="3"/>
  <c r="Q40" i="3"/>
  <c r="P33" i="3"/>
  <c r="P28" i="3"/>
  <c r="K22" i="3"/>
  <c r="L22" i="3" s="1"/>
  <c r="K23" i="3"/>
  <c r="L23" i="3" s="1"/>
  <c r="H33" i="3"/>
  <c r="H34" i="3" s="1"/>
  <c r="H23" i="3"/>
  <c r="K21" i="3" l="1"/>
  <c r="L21" i="3" s="1"/>
  <c r="L24" i="3" s="1"/>
  <c r="I24" i="3"/>
  <c r="P24" i="3"/>
  <c r="P32" i="3"/>
  <c r="P35" i="3" s="1"/>
  <c r="I35" i="3"/>
  <c r="K32" i="3"/>
  <c r="L32" i="3" s="1"/>
  <c r="L35" i="3" s="1"/>
  <c r="I29" i="3"/>
  <c r="P27" i="3"/>
  <c r="P29" i="3" s="1"/>
  <c r="L54" i="3" l="1"/>
  <c r="P54" i="3"/>
  <c r="I54" i="3"/>
  <c r="Q24" i="3"/>
  <c r="Q35" i="3"/>
  <c r="Q29" i="3"/>
  <c r="Q54" i="3" l="1"/>
</calcChain>
</file>

<file path=xl/sharedStrings.xml><?xml version="1.0" encoding="utf-8"?>
<sst xmlns="http://schemas.openxmlformats.org/spreadsheetml/2006/main" count="103" uniqueCount="52">
  <si>
    <t>Pašvaldības nosaukums</t>
  </si>
  <si>
    <t>Tabulu aizpildīja</t>
  </si>
  <si>
    <t>vārds uzvārda</t>
  </si>
  <si>
    <t>e-pasts</t>
  </si>
  <si>
    <t>telefons</t>
  </si>
  <si>
    <t>Latrostrans izlīguma iesnieguma datums, ja tāds ir</t>
  </si>
  <si>
    <t>Latrostrans izlīguma iesniegumā piemērotie   procenti, ja no iesnieguma to var izsecināt</t>
  </si>
  <si>
    <t>Ja atmaksāts, atmaksātā NIN summa</t>
  </si>
  <si>
    <t>Ja atmaksāts, atmaksātā % summa</t>
  </si>
  <si>
    <t>Ja atmaksāts, KOPĀ= NIN summa+%summa</t>
  </si>
  <si>
    <t>Taksācijas gads</t>
  </si>
  <si>
    <r>
      <t xml:space="preserve">Tiesas sprieduma </t>
    </r>
    <r>
      <rPr>
        <b/>
        <u/>
        <sz val="11"/>
        <color theme="1"/>
        <rFont val="Calibri"/>
        <family val="2"/>
        <charset val="186"/>
        <scheme val="minor"/>
      </rPr>
      <t>spēkā stāšanās datums</t>
    </r>
    <r>
      <rPr>
        <sz val="11"/>
        <color theme="1"/>
        <rFont val="Calibri"/>
        <family val="2"/>
        <charset val="186"/>
        <scheme val="minor"/>
      </rPr>
      <t>, ja tāds jau ir</t>
    </r>
  </si>
  <si>
    <r>
      <rPr>
        <b/>
        <sz val="11"/>
        <color theme="1"/>
        <rFont val="Calibri"/>
        <family val="2"/>
        <charset val="186"/>
        <scheme val="minor"/>
      </rPr>
      <t>Pārrēķinātais</t>
    </r>
    <r>
      <rPr>
        <sz val="11"/>
        <color theme="1"/>
        <rFont val="Calibri"/>
        <family val="2"/>
        <charset val="186"/>
        <scheme val="minor"/>
      </rPr>
      <t xml:space="preserve"> NIN, EUR</t>
    </r>
  </si>
  <si>
    <r>
      <rPr>
        <b/>
        <sz val="11"/>
        <color theme="1"/>
        <rFont val="Calibri"/>
        <family val="2"/>
        <charset val="186"/>
        <scheme val="minor"/>
      </rPr>
      <t>Aprēķinātais NIN</t>
    </r>
    <r>
      <rPr>
        <sz val="11"/>
        <color theme="1"/>
        <rFont val="Calibri"/>
        <family val="2"/>
        <charset val="186"/>
        <scheme val="minor"/>
      </rPr>
      <t xml:space="preserve"> par konkrētajām inženierbūvēm, kurām VZD laboja KV (ar sākotnējo administratīvo aktu), EUR</t>
    </r>
  </si>
  <si>
    <r>
      <rPr>
        <b/>
        <sz val="11"/>
        <color theme="1"/>
        <rFont val="Calibri"/>
        <family val="2"/>
        <charset val="186"/>
        <scheme val="minor"/>
      </rPr>
      <t>Atmaksājamā NIN pamatsumma</t>
    </r>
    <r>
      <rPr>
        <sz val="11"/>
        <color theme="1"/>
        <rFont val="Calibri"/>
        <family val="2"/>
        <charset val="186"/>
        <scheme val="minor"/>
      </rPr>
      <t xml:space="preserve"> (aprēķinātais -pārrēķinātais), EUR</t>
    </r>
  </si>
  <si>
    <t>NIN samaksas datums/datumi (diena/-as, kad maksājums saņemts/-i budžetā)</t>
  </si>
  <si>
    <t>Attiecīgajā datumā  budžetā samaksātais NIN, EUR</t>
  </si>
  <si>
    <t>Summāri samaksāts NIN, EUR</t>
  </si>
  <si>
    <t>Atmaksājamā nodokļa daļa, EUR</t>
  </si>
  <si>
    <r>
      <rPr>
        <b/>
        <sz val="11"/>
        <rFont val="Calibri"/>
        <family val="2"/>
        <charset val="186"/>
        <scheme val="minor"/>
      </rPr>
      <t xml:space="preserve">Dienu skaits </t>
    </r>
    <r>
      <rPr>
        <sz val="11"/>
        <rFont val="Calibri"/>
        <family val="2"/>
        <charset val="186"/>
        <scheme val="minor"/>
      </rPr>
      <t xml:space="preserve">no budžetā iemaksātā NIN maksājuma līdz </t>
    </r>
    <r>
      <rPr>
        <b/>
        <sz val="11"/>
        <rFont val="Calibri"/>
        <family val="2"/>
        <charset val="186"/>
        <scheme val="minor"/>
      </rPr>
      <t xml:space="preserve"> tiesas sprieduma spekā stāšanās dienai</t>
    </r>
    <r>
      <rPr>
        <sz val="11"/>
        <rFont val="Calibri"/>
        <family val="2"/>
        <charset val="186"/>
        <scheme val="minor"/>
      </rPr>
      <t xml:space="preserve"> vai- skatīt 1.piebildi *</t>
    </r>
  </si>
  <si>
    <t>Likuma “Par nodokļiem un nodevām” 28.pants paredz, ka nodokļa maksājums atmaksājams un palielinājuma summa aprēķināma tikai, pamatojoties uz nodokļu administrācijas lēmumu vai tiesas nolēmumu.</t>
  </si>
  <si>
    <t>Palielinājuma summa aprēķināma atmaksājamajai nodokļu summai šādā apmērā:</t>
  </si>
  <si>
    <t xml:space="preserve">Līdz ar to, ja ir saņemti vairāki nodokļu maksājumi atšķirīgos termiņos, tad palielinājuma summa katram šis atmaksājamajam nodokļu maksājumam ir aprēķināma atsevišķi, ņemot vērā, ka aprēķinā ietveramo dienu skaits nebūs vienāds. </t>
  </si>
  <si>
    <t>Palielinājuma summa  ar 0,025% likmi par vienu dienu, EUR</t>
  </si>
  <si>
    <t>Palielinājuma summa  ar 0,05% likmi par vienu dienu, EUR</t>
  </si>
  <si>
    <r>
      <rPr>
        <b/>
        <sz val="11"/>
        <color theme="1"/>
        <rFont val="Calibri"/>
        <family val="2"/>
        <charset val="186"/>
        <scheme val="minor"/>
      </rPr>
      <t xml:space="preserve">Palielinājuma summa kopā </t>
    </r>
    <r>
      <rPr>
        <sz val="11"/>
        <color theme="1"/>
        <rFont val="Calibri"/>
        <family val="2"/>
        <charset val="186"/>
        <scheme val="minor"/>
      </rPr>
      <t>(palielinājuma summa ar 0,025% un palielinājuma summa ar 0,05% likmi), EUR</t>
    </r>
  </si>
  <si>
    <t>KOPĀ par visiem taksācijas gadiem</t>
  </si>
  <si>
    <r>
      <rPr>
        <b/>
        <i/>
        <sz val="11"/>
        <rFont val="Calibri"/>
        <family val="2"/>
        <charset val="186"/>
        <scheme val="minor"/>
      </rPr>
      <t>Palielinājuma summa  ar 0,05% likmi</t>
    </r>
    <r>
      <rPr>
        <i/>
        <sz val="11"/>
        <rFont val="Calibri"/>
        <family val="2"/>
        <charset val="186"/>
        <scheme val="minor"/>
      </rPr>
      <t xml:space="preserve"> kopā, EUR</t>
    </r>
  </si>
  <si>
    <t>KOPĀ Atmaksājamā NIN pamatsumma</t>
  </si>
  <si>
    <t xml:space="preserve">Finanšu ministrijas skaidrojums: </t>
  </si>
  <si>
    <t>2) 0 % 15 dienas no nodokļu administrācijas lēmuma vai tiesas nolēmuma spēkā stāšanās dienas, kas ir termiņš labprātīgai atmaksai bez palielinājuma summas aprēķina.</t>
  </si>
  <si>
    <r>
      <t xml:space="preserve">1) 0,025 % (kas ir puse no likuma “Par nodokļiem un nodevām” 29.panta otrajā daļā noteiktās nokavējuma naudas), kas tiek aprēķināta, sākot ar </t>
    </r>
    <r>
      <rPr>
        <i/>
        <sz val="12"/>
        <color rgb="FF000000"/>
        <rFont val="Calibri Light"/>
        <family val="2"/>
        <charset val="186"/>
      </rPr>
      <t>dienu, kad budžetā saņemts nodokļu maksājums, līdz dienai, kad stājies spēkā nodokļu administrācijas lēmums vai tiesas nolēmums.</t>
    </r>
  </si>
  <si>
    <r>
      <t>3) 0,05 %  </t>
    </r>
    <r>
      <rPr>
        <i/>
        <sz val="12"/>
        <color theme="1"/>
        <rFont val="Calibri Light"/>
        <family val="2"/>
        <charset val="186"/>
      </rPr>
      <t>(likuma “Par nodokļiem un nodevām” 29.panta otrajā daļā noteiktās nokavējuma naudas apmērā), sākot ar 16.dienu no nodokļu administrācijas lēmuma vai tiesas nolēmuma spēkā stāšanās dienas līdz atmaksas dienai.</t>
    </r>
  </si>
  <si>
    <r>
      <rPr>
        <b/>
        <sz val="11"/>
        <rFont val="Calibri"/>
        <family val="2"/>
        <charset val="186"/>
        <scheme val="minor"/>
      </rPr>
      <t>*1. piebilde= Dienu skaits no budžetā iemaksātā NIN maksājuma līdz tiesas sprieduma spekā stāšanās dienai</t>
    </r>
    <r>
      <rPr>
        <sz val="11"/>
        <rFont val="Calibri"/>
        <family val="2"/>
        <charset val="186"/>
        <scheme val="minor"/>
      </rPr>
      <t>, (vai faktiskajai  atmaksai, ja tā veikta ātrāk/  vai dienu skaits līdz pašvaldības pārrēķinātā NIN administratīvā akta datumam, ja tāds pieņemts/  vai dienu skaits līdz 27.05.2021., ja nav stājies spēkā  tiesas spriedums un nav pieņemts pārrēķinātā NIN administratīvais akts)</t>
    </r>
  </si>
  <si>
    <r>
      <rPr>
        <b/>
        <sz val="11"/>
        <rFont val="Calibri"/>
        <family val="2"/>
        <charset val="186"/>
        <scheme val="minor"/>
      </rPr>
      <t xml:space="preserve">Dienu skaits </t>
    </r>
    <r>
      <rPr>
        <sz val="11"/>
        <rFont val="Calibri"/>
        <family val="2"/>
        <charset val="186"/>
        <scheme val="minor"/>
      </rPr>
      <t xml:space="preserve">sākot ar </t>
    </r>
    <r>
      <rPr>
        <b/>
        <sz val="11"/>
        <rFont val="Calibri"/>
        <family val="2"/>
        <charset val="186"/>
        <scheme val="minor"/>
      </rPr>
      <t>16.dienu</t>
    </r>
    <r>
      <rPr>
        <sz val="11"/>
        <rFont val="Calibri"/>
        <family val="2"/>
        <charset val="186"/>
        <scheme val="minor"/>
      </rPr>
      <t xml:space="preserve"> </t>
    </r>
    <r>
      <rPr>
        <sz val="9"/>
        <rFont val="Calibri"/>
        <family val="2"/>
        <charset val="186"/>
        <scheme val="minor"/>
      </rPr>
      <t>no tiesas sprieduma spēkā stāšanās vai no pašvaldības pārrēķinātā NIN administratīvā akta  datuma līdz NIN atmaksai VAI skatīt 2.piebildi**</t>
    </r>
  </si>
  <si>
    <r>
      <rPr>
        <b/>
        <sz val="11"/>
        <rFont val="Calibri"/>
        <family val="2"/>
        <charset val="186"/>
        <scheme val="minor"/>
      </rPr>
      <t xml:space="preserve">** 2.piebilde= Dienu skaits </t>
    </r>
    <r>
      <rPr>
        <sz val="11"/>
        <rFont val="Calibri"/>
        <family val="2"/>
        <charset val="186"/>
        <scheme val="minor"/>
      </rPr>
      <t xml:space="preserve">sākot ar </t>
    </r>
    <r>
      <rPr>
        <b/>
        <sz val="11"/>
        <rFont val="Calibri"/>
        <family val="2"/>
        <charset val="186"/>
        <scheme val="minor"/>
      </rPr>
      <t>16.dienu</t>
    </r>
    <r>
      <rPr>
        <sz val="11"/>
        <rFont val="Calibri"/>
        <family val="2"/>
        <charset val="186"/>
        <scheme val="minor"/>
      </rPr>
      <t xml:space="preserve"> no tiesas sprieduma spēkā stāšanās vai no pašvaldības pārrēķinātā NIN adminsitratīvā akta  datuma līdz NIN atmaksai, ja tāda veikta, VAI līdz 27.05.2021., ja nav atmaksāts</t>
    </r>
  </si>
  <si>
    <t>Atmaksas datums, ja atmaksāts</t>
  </si>
  <si>
    <r>
      <rPr>
        <u/>
        <sz val="11"/>
        <color theme="1"/>
        <rFont val="Calibri"/>
        <family val="2"/>
        <charset val="186"/>
        <scheme val="minor"/>
      </rPr>
      <t>Pārrēķinātā NIN admistratīvā akta</t>
    </r>
    <r>
      <rPr>
        <sz val="11"/>
        <color theme="1"/>
        <rFont val="Calibri"/>
        <family val="2"/>
        <charset val="186"/>
        <scheme val="minor"/>
      </rPr>
      <t xml:space="preserve"> (pašvaldības lēmuma datums, ja tāds jau pienemts) </t>
    </r>
    <r>
      <rPr>
        <u/>
        <sz val="11"/>
        <color theme="1"/>
        <rFont val="Calibri"/>
        <family val="2"/>
        <charset val="186"/>
        <scheme val="minor"/>
      </rPr>
      <t>datums</t>
    </r>
  </si>
  <si>
    <t>izlīguma iesniegumā norādītā atmaksājamā NIN pamatsumma</t>
  </si>
  <si>
    <t>izlīguma iesniegumā norādītā maksājamo  % summa</t>
  </si>
  <si>
    <r>
      <t xml:space="preserve">KOPĀ Palielinājuma summa, atbilstoši </t>
    </r>
    <r>
      <rPr>
        <b/>
        <u/>
        <sz val="11"/>
        <color theme="1"/>
        <rFont val="Calibri"/>
        <family val="2"/>
        <charset val="186"/>
        <scheme val="minor"/>
      </rPr>
      <t>aprēķinam</t>
    </r>
  </si>
  <si>
    <r>
      <t xml:space="preserve">Palielinājuma summas </t>
    </r>
    <r>
      <rPr>
        <b/>
        <u/>
        <sz val="11"/>
        <color theme="1"/>
        <rFont val="Calibri"/>
        <family val="2"/>
        <charset val="186"/>
        <scheme val="minor"/>
      </rPr>
      <t>APRĒĶINS</t>
    </r>
  </si>
  <si>
    <r>
      <rPr>
        <b/>
        <i/>
        <sz val="11"/>
        <rFont val="Calibri"/>
        <family val="2"/>
        <charset val="186"/>
        <scheme val="minor"/>
      </rPr>
      <t>Palielinājuma summa  ar 0,025% likmi</t>
    </r>
    <r>
      <rPr>
        <i/>
        <sz val="11"/>
        <rFont val="Calibri"/>
        <family val="2"/>
        <charset val="186"/>
        <scheme val="minor"/>
      </rPr>
      <t xml:space="preserve"> kopā, EUR </t>
    </r>
  </si>
  <si>
    <t>lēmuma vai tiesas nolēmuma datums (t.i. datums līdz kuram rēķināma palielinājuma summa)</t>
  </si>
  <si>
    <t>16. diena no lēmuma vai tiesas nolēmuma datuma (t.i., datums, ar kuru rēķināma palielinājuma summa 0,05 % likmi)</t>
  </si>
  <si>
    <t>21.03.2013.</t>
  </si>
  <si>
    <t>27.03.2015.</t>
  </si>
  <si>
    <t>Dace Spura</t>
  </si>
  <si>
    <t>dace.spura@rundāle</t>
  </si>
  <si>
    <t>Rundāles novada dome</t>
  </si>
  <si>
    <t>0.03% dienā</t>
  </si>
  <si>
    <t>Starpība aprēķinos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</si>
</sst>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 #,##0.00_);_(* \(#,##0.00\);_(* &quot;-&quot;??_);_(@_)"/>
    <numFmt numFmtId="165" formatCode="_-* #,##0_-;\-* #,##0_-;_-* &quot;-&quot;??_-;_-@_-"/>
    <numFmt numFmtId="166" formatCode="#,##0.00_ ;\-#,##0.00\ "/>
    <numFmt numFmtId="167" formatCode="_-* #,##0.00\ _€_-;\-* #,##0.00\ _€_-;_-* &quot;-&quot;??\ _€_-;_-@_-"/>
  </numFmts>
  <fonts count="23" x14ac:knownFonts="1">
    <font>
      <sz val="11"/>
      <color theme="1"/>
      <name val="Calibri"/>
      <family val="2"/>
      <charset val="186"/>
      <scheme val="minor"/>
    </font>
    <font>
      <sz val="12"/>
      <color rgb="FF44546A"/>
      <name val="Times New Roman"/>
      <family val="1"/>
      <charset val="186"/>
    </font>
    <font>
      <b/>
      <sz val="11"/>
      <color theme="1"/>
      <name val="Calibri"/>
      <family val="2"/>
      <charset val="186"/>
      <scheme val="minor"/>
    </font>
    <font>
      <sz val="11"/>
      <color theme="1"/>
      <name val="Calibri"/>
      <family val="2"/>
      <charset val="186"/>
      <scheme val="minor"/>
    </font>
    <font>
      <sz val="11"/>
      <color rgb="FFFF0000"/>
      <name val="Calibri"/>
      <family val="2"/>
      <charset val="186"/>
      <scheme val="minor"/>
    </font>
    <font>
      <i/>
      <sz val="11"/>
      <color theme="1"/>
      <name val="Calibri"/>
      <family val="2"/>
      <charset val="186"/>
      <scheme val="minor"/>
    </font>
    <font>
      <b/>
      <u/>
      <sz val="11"/>
      <color theme="1"/>
      <name val="Calibri"/>
      <family val="2"/>
      <charset val="186"/>
      <scheme val="minor"/>
    </font>
    <font>
      <sz val="12"/>
      <name val="Times New Roman"/>
      <family val="1"/>
      <charset val="186"/>
    </font>
    <font>
      <sz val="11"/>
      <name val="Calibri"/>
      <family val="2"/>
      <charset val="186"/>
      <scheme val="minor"/>
    </font>
    <font>
      <b/>
      <sz val="11"/>
      <name val="Calibri"/>
      <family val="2"/>
      <charset val="186"/>
      <scheme val="minor"/>
    </font>
    <font>
      <i/>
      <sz val="11"/>
      <name val="Calibri"/>
      <family val="2"/>
      <charset val="186"/>
      <scheme val="minor"/>
    </font>
    <font>
      <b/>
      <i/>
      <sz val="11"/>
      <name val="Calibri"/>
      <family val="2"/>
      <charset val="186"/>
      <scheme val="minor"/>
    </font>
    <font>
      <b/>
      <i/>
      <sz val="11"/>
      <color theme="1"/>
      <name val="Calibri"/>
      <family val="2"/>
      <charset val="186"/>
      <scheme val="minor"/>
    </font>
    <font>
      <b/>
      <i/>
      <u/>
      <sz val="11"/>
      <color theme="1"/>
      <name val="Calibri"/>
      <family val="2"/>
      <charset val="186"/>
      <scheme val="minor"/>
    </font>
    <font>
      <i/>
      <sz val="12"/>
      <color rgb="FF000000"/>
      <name val="Calibri Light"/>
      <family val="2"/>
      <charset val="186"/>
    </font>
    <font>
      <i/>
      <sz val="12"/>
      <color theme="1"/>
      <name val="Calibri Light"/>
      <family val="2"/>
      <charset val="186"/>
    </font>
    <font>
      <sz val="9"/>
      <name val="Calibri"/>
      <family val="2"/>
      <charset val="186"/>
      <scheme val="minor"/>
    </font>
    <font>
      <u/>
      <sz val="11"/>
      <color theme="1"/>
      <name val="Calibri"/>
      <family val="2"/>
      <charset val="186"/>
      <scheme val="minor"/>
    </font>
    <font>
      <sz val="11"/>
      <color rgb="FF0070C0"/>
      <name val="Calibri"/>
      <family val="2"/>
      <charset val="186"/>
      <scheme val="minor"/>
    </font>
    <font>
      <u/>
      <sz val="11"/>
      <color theme="10"/>
      <name val="Calibri"/>
      <family val="2"/>
      <charset val="186"/>
      <scheme val="minor"/>
    </font>
    <font>
      <sz val="10"/>
      <color rgb="FF4F4F4F"/>
      <name val="Tahoma"/>
      <family val="2"/>
      <charset val="186"/>
    </font>
    <font>
      <i/>
      <sz val="11"/>
      <color rgb="FFFF0000"/>
      <name val="Calibri"/>
      <family val="2"/>
      <charset val="186"/>
      <scheme val="minor"/>
    </font>
    <font>
      <b/>
      <sz val="11"/>
      <color rgb="FFFF0000"/>
      <name val="Calibri"/>
      <family val="2"/>
      <charset val="186"/>
      <scheme val="minor"/>
    </font>
  </fonts>
  <fills count="3">
    <fill>
      <patternFill patternType="none"/>
    </fill>
    <fill>
      <patternFill patternType="gray125"/>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top style="medium">
        <color indexed="64"/>
      </top>
      <bottom/>
      <diagonal/>
    </border>
    <border>
      <left/>
      <right style="medium">
        <color indexed="64"/>
      </right>
      <top style="medium">
        <color indexed="64"/>
      </top>
      <bottom/>
      <diagonal/>
    </border>
  </borders>
  <cellStyleXfs count="3">
    <xf numFmtId="0" fontId="0" fillId="0" borderId="0"/>
    <xf numFmtId="164" fontId="3" fillId="0" borderId="0" applyFont="0" applyFill="0" applyBorder="0" applyAlignment="0" applyProtection="0"/>
    <xf numFmtId="0" fontId="19" fillId="0" borderId="0" applyNumberFormat="0" applyFill="0" applyBorder="0" applyAlignment="0" applyProtection="0"/>
  </cellStyleXfs>
  <cellXfs count="124">
    <xf numFmtId="0" fontId="0" fillId="0" borderId="0" xfId="0"/>
    <xf numFmtId="0" fontId="0" fillId="0" borderId="1" xfId="0" applyBorder="1"/>
    <xf numFmtId="0" fontId="0" fillId="0" borderId="2" xfId="0" applyBorder="1"/>
    <xf numFmtId="0" fontId="0" fillId="0" borderId="3" xfId="0" applyBorder="1"/>
    <xf numFmtId="0" fontId="0" fillId="0" borderId="0" xfId="0" applyBorder="1"/>
    <xf numFmtId="0" fontId="0" fillId="0" borderId="0" xfId="0" applyFill="1" applyBorder="1"/>
    <xf numFmtId="0" fontId="0" fillId="0" borderId="0" xfId="0" applyFill="1" applyAlignment="1">
      <alignment wrapText="1"/>
    </xf>
    <xf numFmtId="0" fontId="1" fillId="0" borderId="0" xfId="0" applyFont="1" applyFill="1" applyAlignment="1">
      <alignment horizontal="left" vertical="center" wrapText="1"/>
    </xf>
    <xf numFmtId="0" fontId="0" fillId="0" borderId="1" xfId="0" applyFill="1" applyBorder="1"/>
    <xf numFmtId="0" fontId="0" fillId="0" borderId="1" xfId="0" applyBorder="1" applyAlignment="1">
      <alignment wrapText="1"/>
    </xf>
    <xf numFmtId="0" fontId="0" fillId="0" borderId="0" xfId="0" applyAlignment="1">
      <alignment vertical="top" wrapText="1"/>
    </xf>
    <xf numFmtId="0" fontId="5" fillId="0" borderId="0" xfId="0" applyFont="1" applyFill="1" applyAlignment="1">
      <alignment wrapText="1"/>
    </xf>
    <xf numFmtId="0" fontId="0" fillId="0" borderId="0" xfId="0" applyFill="1" applyBorder="1" applyAlignment="1">
      <alignment wrapText="1"/>
    </xf>
    <xf numFmtId="0" fontId="0" fillId="0" borderId="0" xfId="0" applyAlignment="1"/>
    <xf numFmtId="0" fontId="6" fillId="0" borderId="0" xfId="0" applyFont="1"/>
    <xf numFmtId="0" fontId="6" fillId="0" borderId="0" xfId="0" applyFont="1" applyAlignment="1"/>
    <xf numFmtId="164" fontId="6" fillId="0" borderId="0" xfId="0" applyNumberFormat="1" applyFont="1"/>
    <xf numFmtId="165" fontId="6" fillId="0" borderId="0" xfId="0" applyNumberFormat="1" applyFont="1"/>
    <xf numFmtId="0" fontId="5" fillId="0" borderId="0" xfId="0" applyFont="1"/>
    <xf numFmtId="164" fontId="13" fillId="0" borderId="0" xfId="0" applyNumberFormat="1" applyFont="1"/>
    <xf numFmtId="0" fontId="0" fillId="0" borderId="1" xfId="0" applyBorder="1" applyAlignment="1">
      <alignment horizontal="center" vertical="top" wrapText="1"/>
    </xf>
    <xf numFmtId="0" fontId="2" fillId="0" borderId="1" xfId="0" applyFont="1" applyBorder="1"/>
    <xf numFmtId="0" fontId="2" fillId="0" borderId="3" xfId="0" applyFont="1" applyBorder="1"/>
    <xf numFmtId="0" fontId="2" fillId="0" borderId="3" xfId="0" applyFont="1" applyBorder="1" applyAlignment="1">
      <alignment wrapText="1"/>
    </xf>
    <xf numFmtId="0" fontId="5" fillId="0" borderId="0" xfId="0" applyFont="1" applyBorder="1"/>
    <xf numFmtId="0" fontId="2" fillId="0" borderId="1" xfId="0" applyFont="1" applyFill="1" applyBorder="1" applyAlignment="1">
      <alignment wrapText="1"/>
    </xf>
    <xf numFmtId="0" fontId="2" fillId="0" borderId="1" xfId="0" applyFont="1" applyBorder="1" applyAlignment="1">
      <alignment wrapText="1"/>
    </xf>
    <xf numFmtId="0" fontId="5" fillId="0" borderId="1" xfId="0" applyFont="1" applyBorder="1" applyAlignment="1">
      <alignment wrapText="1"/>
    </xf>
    <xf numFmtId="0" fontId="7" fillId="0" borderId="5" xfId="0" applyFont="1" applyFill="1" applyBorder="1" applyAlignment="1">
      <alignment horizontal="left" vertical="top" wrapText="1"/>
    </xf>
    <xf numFmtId="0" fontId="8" fillId="0" borderId="4" xfId="0" applyFont="1" applyFill="1" applyBorder="1" applyAlignment="1">
      <alignment vertical="top" wrapText="1"/>
    </xf>
    <xf numFmtId="0" fontId="18" fillId="0" borderId="5" xfId="0" applyFont="1" applyBorder="1" applyAlignment="1">
      <alignment horizontal="center" vertical="top" wrapText="1"/>
    </xf>
    <xf numFmtId="167" fontId="0" fillId="0" borderId="0" xfId="0" applyNumberFormat="1"/>
    <xf numFmtId="2" fontId="0" fillId="0" borderId="0" xfId="0" applyNumberFormat="1"/>
    <xf numFmtId="2" fontId="6" fillId="0" borderId="0" xfId="0" applyNumberFormat="1" applyFont="1"/>
    <xf numFmtId="0" fontId="0" fillId="2" borderId="0" xfId="0" applyFill="1" applyBorder="1"/>
    <xf numFmtId="0" fontId="0" fillId="0" borderId="1" xfId="0" applyFill="1" applyBorder="1" applyAlignment="1">
      <alignment wrapText="1"/>
    </xf>
    <xf numFmtId="2" fontId="0" fillId="0" borderId="1" xfId="1" applyNumberFormat="1" applyFont="1" applyFill="1" applyBorder="1" applyAlignment="1">
      <alignment wrapText="1"/>
    </xf>
    <xf numFmtId="2" fontId="2" fillId="0" borderId="1" xfId="1" applyNumberFormat="1" applyFont="1" applyFill="1" applyBorder="1" applyAlignment="1">
      <alignment wrapText="1"/>
    </xf>
    <xf numFmtId="165" fontId="2" fillId="0" borderId="1" xfId="1" applyNumberFormat="1" applyFont="1" applyFill="1" applyBorder="1" applyAlignment="1">
      <alignment wrapText="1"/>
    </xf>
    <xf numFmtId="0" fontId="1" fillId="0" borderId="1" xfId="0" applyFont="1" applyFill="1" applyBorder="1" applyAlignment="1">
      <alignment horizontal="left" wrapText="1"/>
    </xf>
    <xf numFmtId="164" fontId="0" fillId="0" borderId="1" xfId="1" applyFont="1" applyFill="1" applyBorder="1" applyAlignment="1">
      <alignment wrapText="1"/>
    </xf>
    <xf numFmtId="0" fontId="5" fillId="0" borderId="1" xfId="0" applyFont="1" applyFill="1" applyBorder="1" applyAlignment="1">
      <alignment wrapText="1"/>
    </xf>
    <xf numFmtId="0" fontId="0" fillId="2" borderId="1" xfId="0" applyFill="1" applyBorder="1" applyAlignment="1">
      <alignment wrapText="1"/>
    </xf>
    <xf numFmtId="2" fontId="0" fillId="2" borderId="1" xfId="1" applyNumberFormat="1" applyFont="1" applyFill="1" applyBorder="1" applyAlignment="1">
      <alignment wrapText="1"/>
    </xf>
    <xf numFmtId="2" fontId="2" fillId="2" borderId="1" xfId="1" applyNumberFormat="1" applyFont="1" applyFill="1" applyBorder="1" applyAlignment="1">
      <alignment wrapText="1"/>
    </xf>
    <xf numFmtId="165" fontId="2" fillId="2" borderId="1" xfId="1" applyNumberFormat="1" applyFont="1" applyFill="1" applyBorder="1" applyAlignment="1">
      <alignment wrapText="1"/>
    </xf>
    <xf numFmtId="14" fontId="1" fillId="2" borderId="1" xfId="0" applyNumberFormat="1" applyFont="1" applyFill="1" applyBorder="1" applyAlignment="1">
      <alignment horizontal="left" wrapText="1"/>
    </xf>
    <xf numFmtId="164" fontId="0" fillId="2" borderId="1" xfId="1" applyFont="1" applyFill="1" applyBorder="1" applyAlignment="1">
      <alignment wrapText="1"/>
    </xf>
    <xf numFmtId="0" fontId="5" fillId="2" borderId="1" xfId="0" applyFont="1" applyFill="1" applyBorder="1" applyAlignment="1">
      <alignment wrapText="1"/>
    </xf>
    <xf numFmtId="14" fontId="1" fillId="0" borderId="1" xfId="0" applyNumberFormat="1" applyFont="1" applyFill="1" applyBorder="1" applyAlignment="1">
      <alignment horizontal="left" wrapText="1"/>
    </xf>
    <xf numFmtId="165" fontId="0" fillId="0" borderId="1" xfId="1" applyNumberFormat="1" applyFont="1" applyFill="1" applyBorder="1" applyAlignment="1">
      <alignment wrapText="1"/>
    </xf>
    <xf numFmtId="164" fontId="0" fillId="0" borderId="1" xfId="0" applyNumberFormat="1" applyFill="1" applyBorder="1" applyAlignment="1">
      <alignment wrapText="1"/>
    </xf>
    <xf numFmtId="166" fontId="5" fillId="0" borderId="1" xfId="0" applyNumberFormat="1" applyFont="1" applyFill="1" applyBorder="1" applyAlignment="1">
      <alignment wrapText="1"/>
    </xf>
    <xf numFmtId="164" fontId="5" fillId="0" borderId="1" xfId="0" applyNumberFormat="1" applyFont="1" applyFill="1" applyBorder="1" applyAlignment="1">
      <alignment wrapText="1"/>
    </xf>
    <xf numFmtId="2" fontId="0" fillId="0" borderId="1" xfId="1" applyNumberFormat="1" applyFont="1" applyBorder="1"/>
    <xf numFmtId="2" fontId="0" fillId="0" borderId="1" xfId="0" applyNumberFormat="1" applyBorder="1"/>
    <xf numFmtId="164" fontId="0" fillId="0" borderId="1" xfId="1" applyFont="1" applyBorder="1"/>
    <xf numFmtId="0" fontId="4" fillId="0" borderId="1" xfId="0" applyFont="1" applyBorder="1"/>
    <xf numFmtId="0" fontId="0" fillId="0" borderId="1" xfId="0" applyBorder="1" applyAlignment="1"/>
    <xf numFmtId="164" fontId="2" fillId="0" borderId="1" xfId="0" applyNumberFormat="1" applyFont="1" applyBorder="1"/>
    <xf numFmtId="164" fontId="12" fillId="0" borderId="1" xfId="0" applyNumberFormat="1" applyFont="1" applyBorder="1"/>
    <xf numFmtId="0" fontId="4" fillId="0" borderId="1" xfId="0" applyFont="1" applyFill="1" applyBorder="1" applyAlignment="1">
      <alignment wrapText="1"/>
    </xf>
    <xf numFmtId="0" fontId="5" fillId="0" borderId="1" xfId="0" applyFont="1" applyBorder="1"/>
    <xf numFmtId="1" fontId="0" fillId="0" borderId="1" xfId="0" applyNumberFormat="1" applyBorder="1"/>
    <xf numFmtId="0" fontId="19" fillId="0" borderId="1" xfId="2" applyBorder="1"/>
    <xf numFmtId="1" fontId="2" fillId="0" borderId="0" xfId="0" applyNumberFormat="1" applyFont="1" applyFill="1" applyAlignment="1"/>
    <xf numFmtId="1" fontId="2" fillId="0" borderId="1" xfId="0" applyNumberFormat="1" applyFont="1" applyBorder="1"/>
    <xf numFmtId="2" fontId="4" fillId="0" borderId="1" xfId="0" applyNumberFormat="1" applyFont="1" applyBorder="1"/>
    <xf numFmtId="2" fontId="8" fillId="0" borderId="1" xfId="0" applyNumberFormat="1" applyFont="1" applyBorder="1"/>
    <xf numFmtId="14" fontId="12" fillId="0" borderId="1" xfId="0" applyNumberFormat="1" applyFont="1" applyBorder="1"/>
    <xf numFmtId="0" fontId="8" fillId="2" borderId="1" xfId="0" applyFont="1" applyFill="1" applyBorder="1" applyAlignment="1">
      <alignment wrapText="1"/>
    </xf>
    <xf numFmtId="0" fontId="8" fillId="0" borderId="1" xfId="0" applyFont="1" applyBorder="1"/>
    <xf numFmtId="0" fontId="8" fillId="0" borderId="1" xfId="0" applyFont="1" applyFill="1" applyBorder="1" applyAlignment="1">
      <alignment wrapText="1"/>
    </xf>
    <xf numFmtId="14" fontId="0" fillId="0" borderId="1" xfId="0" applyNumberFormat="1" applyBorder="1"/>
    <xf numFmtId="0" fontId="0" fillId="2" borderId="0" xfId="0" applyFill="1"/>
    <xf numFmtId="0" fontId="5" fillId="2" borderId="0" xfId="0" applyFont="1" applyFill="1"/>
    <xf numFmtId="0" fontId="0" fillId="2" borderId="0" xfId="0" applyFill="1" applyAlignment="1">
      <alignment wrapText="1"/>
    </xf>
    <xf numFmtId="164" fontId="0" fillId="2" borderId="1" xfId="1" applyFont="1" applyFill="1" applyBorder="1"/>
    <xf numFmtId="164" fontId="2" fillId="2" borderId="1" xfId="0" applyNumberFormat="1" applyFont="1" applyFill="1" applyBorder="1"/>
    <xf numFmtId="0" fontId="0" fillId="2" borderId="1" xfId="0" applyFill="1" applyBorder="1"/>
    <xf numFmtId="164" fontId="6" fillId="2" borderId="0" xfId="0" applyNumberFormat="1" applyFont="1" applyFill="1"/>
    <xf numFmtId="0" fontId="20" fillId="0" borderId="0" xfId="0" applyFont="1"/>
    <xf numFmtId="164" fontId="5" fillId="2" borderId="1" xfId="0" applyNumberFormat="1" applyFont="1" applyFill="1" applyBorder="1" applyAlignment="1">
      <alignment wrapText="1"/>
    </xf>
    <xf numFmtId="14" fontId="0" fillId="0" borderId="1" xfId="0" applyNumberFormat="1" applyBorder="1" applyAlignment="1"/>
    <xf numFmtId="14" fontId="0" fillId="0" borderId="1" xfId="0" applyNumberFormat="1" applyBorder="1" applyAlignment="1">
      <alignment horizontal="right"/>
    </xf>
    <xf numFmtId="2" fontId="2" fillId="0" borderId="1" xfId="0" applyNumberFormat="1" applyFont="1" applyBorder="1"/>
    <xf numFmtId="164" fontId="0" fillId="2" borderId="1" xfId="0" applyNumberFormat="1" applyFont="1" applyFill="1" applyBorder="1"/>
    <xf numFmtId="0" fontId="8" fillId="0" borderId="1" xfId="0" applyFont="1" applyFill="1" applyBorder="1" applyAlignment="1">
      <alignment vertical="top" wrapText="1"/>
    </xf>
    <xf numFmtId="0" fontId="8" fillId="2" borderId="1" xfId="0" applyFont="1" applyFill="1" applyBorder="1" applyAlignment="1">
      <alignment vertical="top" wrapText="1"/>
    </xf>
    <xf numFmtId="0" fontId="8" fillId="0" borderId="1" xfId="0" applyNumberFormat="1" applyFont="1" applyFill="1" applyBorder="1" applyAlignment="1">
      <alignment wrapText="1"/>
    </xf>
    <xf numFmtId="14" fontId="9" fillId="0" borderId="1" xfId="1" applyNumberFormat="1" applyFont="1" applyFill="1" applyBorder="1" applyAlignment="1">
      <alignment wrapText="1"/>
    </xf>
    <xf numFmtId="14" fontId="2" fillId="2" borderId="1" xfId="0" applyNumberFormat="1" applyFont="1" applyFill="1" applyBorder="1" applyAlignment="1">
      <alignment wrapText="1"/>
    </xf>
    <xf numFmtId="166" fontId="5" fillId="2" borderId="1" xfId="0" applyNumberFormat="1" applyFont="1" applyFill="1" applyBorder="1" applyAlignment="1">
      <alignment wrapText="1"/>
    </xf>
    <xf numFmtId="164" fontId="12" fillId="2" borderId="1" xfId="0" applyNumberFormat="1" applyFont="1" applyFill="1" applyBorder="1"/>
    <xf numFmtId="0" fontId="8" fillId="2" borderId="1" xfId="0" applyFont="1" applyFill="1" applyBorder="1"/>
    <xf numFmtId="0" fontId="18" fillId="0" borderId="1" xfId="0" applyFont="1" applyBorder="1" applyAlignment="1">
      <alignment horizontal="center" vertical="top" wrapText="1"/>
    </xf>
    <xf numFmtId="0" fontId="7" fillId="0" borderId="1" xfId="0" applyFont="1" applyFill="1" applyBorder="1" applyAlignment="1">
      <alignment horizontal="left" vertical="top" wrapText="1"/>
    </xf>
    <xf numFmtId="2" fontId="5" fillId="2" borderId="1" xfId="0" applyNumberFormat="1" applyFont="1" applyFill="1" applyBorder="1" applyAlignment="1">
      <alignment wrapText="1"/>
    </xf>
    <xf numFmtId="2" fontId="5" fillId="0" borderId="1" xfId="0" applyNumberFormat="1" applyFont="1" applyFill="1" applyBorder="1" applyAlignment="1">
      <alignment wrapText="1"/>
    </xf>
    <xf numFmtId="2" fontId="12" fillId="0" borderId="1" xfId="0" applyNumberFormat="1" applyFont="1" applyBorder="1"/>
    <xf numFmtId="2" fontId="5" fillId="0" borderId="0" xfId="0" applyNumberFormat="1" applyFont="1"/>
    <xf numFmtId="2" fontId="5" fillId="0" borderId="1" xfId="0" applyNumberFormat="1" applyFont="1" applyBorder="1"/>
    <xf numFmtId="2" fontId="0" fillId="0" borderId="1" xfId="0" applyNumberFormat="1" applyFont="1" applyBorder="1"/>
    <xf numFmtId="164" fontId="12" fillId="0" borderId="0" xfId="0" applyNumberFormat="1" applyFont="1"/>
    <xf numFmtId="167" fontId="8" fillId="0" borderId="1" xfId="0" applyNumberFormat="1" applyFont="1" applyBorder="1"/>
    <xf numFmtId="0" fontId="4" fillId="0" borderId="1" xfId="0" applyNumberFormat="1" applyFont="1" applyFill="1" applyBorder="1" applyAlignment="1">
      <alignment wrapText="1"/>
    </xf>
    <xf numFmtId="164" fontId="4" fillId="0" borderId="1" xfId="0" applyNumberFormat="1" applyFont="1" applyFill="1" applyBorder="1" applyAlignment="1">
      <alignment wrapText="1"/>
    </xf>
    <xf numFmtId="166" fontId="21" fillId="0" borderId="1" xfId="0" applyNumberFormat="1" applyFont="1" applyFill="1" applyBorder="1" applyAlignment="1">
      <alignment wrapText="1"/>
    </xf>
    <xf numFmtId="0" fontId="4" fillId="2" borderId="1" xfId="0" applyFont="1" applyFill="1" applyBorder="1" applyAlignment="1">
      <alignment wrapText="1"/>
    </xf>
    <xf numFmtId="2" fontId="21" fillId="2" borderId="1" xfId="0" applyNumberFormat="1" applyFont="1" applyFill="1" applyBorder="1" applyAlignment="1">
      <alignment wrapText="1"/>
    </xf>
    <xf numFmtId="2" fontId="21" fillId="0" borderId="1" xfId="0" applyNumberFormat="1" applyFont="1" applyFill="1" applyBorder="1" applyAlignment="1">
      <alignment wrapText="1"/>
    </xf>
    <xf numFmtId="2" fontId="21" fillId="0" borderId="1" xfId="0" applyNumberFormat="1" applyFont="1" applyBorder="1"/>
    <xf numFmtId="0" fontId="22" fillId="0" borderId="0" xfId="0" applyFont="1" applyAlignment="1">
      <alignment horizontal="right"/>
    </xf>
    <xf numFmtId="167" fontId="22" fillId="0" borderId="0" xfId="0" applyNumberFormat="1" applyFont="1" applyAlignment="1">
      <alignment horizontal="right"/>
    </xf>
    <xf numFmtId="167" fontId="2" fillId="0" borderId="0" xfId="0" applyNumberFormat="1" applyFont="1"/>
    <xf numFmtId="2" fontId="2" fillId="0" borderId="0" xfId="0" applyNumberFormat="1" applyFont="1" applyAlignment="1">
      <alignment horizontal="center"/>
    </xf>
    <xf numFmtId="0" fontId="2" fillId="0" borderId="6" xfId="0" applyFont="1" applyFill="1" applyBorder="1" applyAlignment="1">
      <alignment horizontal="center" vertical="center"/>
    </xf>
    <xf numFmtId="0" fontId="2" fillId="0" borderId="7" xfId="0" applyFont="1" applyFill="1" applyBorder="1" applyAlignment="1">
      <alignment horizontal="center" vertical="center"/>
    </xf>
    <xf numFmtId="0" fontId="2" fillId="0" borderId="8" xfId="0" applyFont="1" applyFill="1" applyBorder="1" applyAlignment="1">
      <alignment horizontal="center" vertical="center"/>
    </xf>
    <xf numFmtId="0" fontId="2" fillId="0" borderId="9" xfId="0" applyFont="1" applyFill="1" applyBorder="1" applyAlignment="1">
      <alignment horizontal="center" vertical="center"/>
    </xf>
    <xf numFmtId="0" fontId="8" fillId="0" borderId="0" xfId="0" applyFont="1" applyFill="1" applyAlignment="1">
      <alignment horizontal="left" vertical="top" wrapText="1"/>
    </xf>
    <xf numFmtId="0" fontId="5" fillId="0" borderId="0" xfId="0" applyFont="1" applyBorder="1" applyAlignment="1">
      <alignment horizontal="left" wrapText="1"/>
    </xf>
    <xf numFmtId="0" fontId="5" fillId="0" borderId="0" xfId="0" applyFont="1" applyBorder="1" applyAlignment="1">
      <alignment horizontal="left" vertical="center"/>
    </xf>
    <xf numFmtId="0" fontId="8" fillId="0" borderId="0" xfId="0" applyFont="1" applyFill="1" applyBorder="1" applyAlignment="1">
      <alignment horizontal="left" vertical="top" wrapText="1"/>
    </xf>
  </cellXfs>
  <cellStyles count="3">
    <cellStyle name="Comma" xfId="1" builtinId="3"/>
    <cellStyle name="Hyperlink" xfId="2"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dace.spura@rund&#257;le"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mailto:dace.spura@rund&#257;le"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R54"/>
  <sheetViews>
    <sheetView topLeftCell="A19" zoomScale="85" zoomScaleNormal="85" workbookViewId="0">
      <selection activeCell="L56" sqref="L56"/>
    </sheetView>
  </sheetViews>
  <sheetFormatPr defaultRowHeight="14.5" x14ac:dyDescent="0.35"/>
  <cols>
    <col min="1" max="1" width="37.7265625" customWidth="1"/>
    <col min="2" max="2" width="14.26953125" customWidth="1"/>
    <col min="3" max="3" width="22" customWidth="1"/>
    <col min="4" max="5" width="14.453125" customWidth="1"/>
    <col min="6" max="6" width="12.453125" customWidth="1"/>
    <col min="7" max="7" width="11.453125" customWidth="1"/>
    <col min="8" max="8" width="13.26953125" customWidth="1"/>
    <col min="9" max="9" width="14.453125" style="74" customWidth="1"/>
    <col min="10" max="11" width="12.453125" customWidth="1"/>
    <col min="12" max="13" width="14.81640625" customWidth="1"/>
    <col min="14" max="14" width="14.7265625" customWidth="1"/>
    <col min="15" max="15" width="15.1796875" customWidth="1"/>
    <col min="16" max="16" width="18.7265625" customWidth="1"/>
    <col min="17" max="17" width="13.26953125" customWidth="1"/>
    <col min="18" max="18" width="9.54296875" bestFit="1" customWidth="1"/>
  </cols>
  <sheetData>
    <row r="1" spans="1:17" x14ac:dyDescent="0.35">
      <c r="A1" s="2" t="s">
        <v>1</v>
      </c>
      <c r="B1" s="1" t="s">
        <v>2</v>
      </c>
      <c r="C1" s="1" t="s">
        <v>3</v>
      </c>
      <c r="D1" s="1" t="s">
        <v>4</v>
      </c>
      <c r="E1" s="4"/>
    </row>
    <row r="2" spans="1:17" x14ac:dyDescent="0.35">
      <c r="A2" s="3"/>
      <c r="B2" s="1" t="s">
        <v>47</v>
      </c>
      <c r="C2" s="64" t="s">
        <v>48</v>
      </c>
      <c r="D2" s="81">
        <v>27870723</v>
      </c>
      <c r="E2" s="4"/>
    </row>
    <row r="3" spans="1:17" x14ac:dyDescent="0.35">
      <c r="A3" s="21" t="s">
        <v>0</v>
      </c>
      <c r="B3" s="1" t="s">
        <v>49</v>
      </c>
      <c r="C3" s="4"/>
      <c r="D3" s="4"/>
      <c r="E3" s="4"/>
    </row>
    <row r="4" spans="1:17" x14ac:dyDescent="0.35">
      <c r="A4" s="22" t="s">
        <v>28</v>
      </c>
      <c r="B4" s="1">
        <v>29148.959999999999</v>
      </c>
      <c r="C4" s="4"/>
      <c r="D4" s="24" t="s">
        <v>29</v>
      </c>
      <c r="E4" s="24"/>
      <c r="F4" s="18"/>
      <c r="G4" s="18"/>
      <c r="H4" s="18"/>
      <c r="I4" s="75"/>
      <c r="J4" s="18"/>
      <c r="K4" s="18"/>
      <c r="L4" s="18"/>
      <c r="M4" s="18"/>
      <c r="N4" s="18"/>
      <c r="O4" s="18"/>
      <c r="P4" s="18"/>
      <c r="Q4" s="18"/>
    </row>
    <row r="5" spans="1:17" ht="29" x14ac:dyDescent="0.35">
      <c r="A5" s="23" t="s">
        <v>40</v>
      </c>
      <c r="B5" s="1">
        <v>18071.45</v>
      </c>
      <c r="C5" s="4"/>
      <c r="D5" s="121" t="s">
        <v>20</v>
      </c>
      <c r="E5" s="121"/>
      <c r="F5" s="121"/>
      <c r="G5" s="121"/>
      <c r="H5" s="121"/>
      <c r="I5" s="121"/>
      <c r="J5" s="121"/>
      <c r="K5" s="121"/>
      <c r="L5" s="121"/>
      <c r="M5" s="121"/>
      <c r="N5" s="121"/>
      <c r="O5" s="121"/>
      <c r="P5" s="121"/>
      <c r="Q5" s="121"/>
    </row>
    <row r="6" spans="1:17" ht="21" customHeight="1" x14ac:dyDescent="0.35">
      <c r="A6" s="25" t="s">
        <v>7</v>
      </c>
      <c r="B6" s="1"/>
      <c r="C6" s="4"/>
      <c r="D6" s="122" t="s">
        <v>21</v>
      </c>
      <c r="E6" s="122"/>
      <c r="F6" s="122"/>
      <c r="G6" s="122"/>
      <c r="H6" s="122"/>
      <c r="I6" s="122"/>
      <c r="J6" s="122"/>
      <c r="K6" s="122"/>
      <c r="L6" s="122"/>
      <c r="M6" s="122"/>
      <c r="N6" s="122"/>
      <c r="O6" s="122"/>
      <c r="P6" s="122"/>
      <c r="Q6" s="122"/>
    </row>
    <row r="7" spans="1:17" ht="35.25" customHeight="1" x14ac:dyDescent="0.35">
      <c r="A7" s="25" t="s">
        <v>8</v>
      </c>
      <c r="B7" s="1"/>
      <c r="D7" s="121" t="s">
        <v>31</v>
      </c>
      <c r="E7" s="121"/>
      <c r="F7" s="121"/>
      <c r="G7" s="121"/>
      <c r="H7" s="121"/>
      <c r="I7" s="121"/>
      <c r="J7" s="121"/>
      <c r="K7" s="121"/>
      <c r="L7" s="121"/>
      <c r="M7" s="121"/>
      <c r="N7" s="121"/>
      <c r="O7" s="121"/>
      <c r="P7" s="121"/>
      <c r="Q7" s="121"/>
    </row>
    <row r="8" spans="1:17" ht="29" x14ac:dyDescent="0.35">
      <c r="A8" s="25" t="s">
        <v>9</v>
      </c>
      <c r="B8" s="8"/>
      <c r="D8" s="121" t="s">
        <v>22</v>
      </c>
      <c r="E8" s="121"/>
      <c r="F8" s="121"/>
      <c r="G8" s="121"/>
      <c r="H8" s="121"/>
      <c r="I8" s="121"/>
      <c r="J8" s="121"/>
      <c r="K8" s="121"/>
      <c r="L8" s="121"/>
      <c r="M8" s="121"/>
      <c r="N8" s="121"/>
      <c r="O8" s="121"/>
      <c r="P8" s="121"/>
      <c r="Q8" s="121"/>
    </row>
    <row r="9" spans="1:17" x14ac:dyDescent="0.35">
      <c r="A9" s="26" t="s">
        <v>36</v>
      </c>
      <c r="B9" s="73">
        <v>44356</v>
      </c>
      <c r="D9" s="121" t="s">
        <v>30</v>
      </c>
      <c r="E9" s="121"/>
      <c r="F9" s="121"/>
      <c r="G9" s="121"/>
      <c r="H9" s="121"/>
      <c r="I9" s="121"/>
      <c r="J9" s="121"/>
      <c r="K9" s="121"/>
      <c r="L9" s="121"/>
      <c r="M9" s="121"/>
      <c r="N9" s="121"/>
      <c r="O9" s="121"/>
      <c r="P9" s="121"/>
      <c r="Q9" s="121"/>
    </row>
    <row r="10" spans="1:17" ht="29" x14ac:dyDescent="0.35">
      <c r="A10" s="9" t="s">
        <v>11</v>
      </c>
      <c r="B10" s="1"/>
      <c r="D10" s="121" t="s">
        <v>32</v>
      </c>
      <c r="E10" s="121"/>
      <c r="F10" s="121"/>
      <c r="G10" s="121"/>
      <c r="H10" s="121"/>
      <c r="I10" s="121"/>
      <c r="J10" s="121"/>
      <c r="K10" s="121"/>
      <c r="L10" s="121"/>
      <c r="M10" s="121"/>
      <c r="N10" s="121"/>
      <c r="O10" s="121"/>
      <c r="P10" s="121"/>
      <c r="Q10" s="121"/>
    </row>
    <row r="11" spans="1:17" ht="43.5" x14ac:dyDescent="0.35">
      <c r="A11" s="9" t="s">
        <v>37</v>
      </c>
      <c r="B11" s="73">
        <v>44356</v>
      </c>
    </row>
    <row r="12" spans="1:17" ht="32.25" customHeight="1" x14ac:dyDescent="0.35">
      <c r="A12" s="27" t="s">
        <v>5</v>
      </c>
      <c r="B12" s="73">
        <v>44313</v>
      </c>
    </row>
    <row r="13" spans="1:17" ht="34.5" customHeight="1" x14ac:dyDescent="0.35">
      <c r="A13" s="27" t="s">
        <v>38</v>
      </c>
      <c r="B13" s="1">
        <v>29148.959999999999</v>
      </c>
    </row>
    <row r="14" spans="1:17" ht="34.5" customHeight="1" x14ac:dyDescent="0.35">
      <c r="A14" s="27" t="s">
        <v>39</v>
      </c>
      <c r="B14" s="1">
        <v>16492.490000000002</v>
      </c>
      <c r="D14" s="120" t="s">
        <v>33</v>
      </c>
      <c r="E14" s="120"/>
      <c r="F14" s="120"/>
      <c r="G14" s="120"/>
      <c r="H14" s="120"/>
      <c r="I14" s="120"/>
      <c r="J14" s="120"/>
      <c r="K14" s="120"/>
      <c r="L14" s="120"/>
      <c r="M14" s="120"/>
      <c r="N14" s="120"/>
      <c r="O14" s="120"/>
      <c r="P14" s="120"/>
      <c r="Q14" s="120"/>
    </row>
    <row r="15" spans="1:17" ht="30.75" customHeight="1" x14ac:dyDescent="0.35">
      <c r="A15" s="27" t="s">
        <v>6</v>
      </c>
      <c r="B15" s="1" t="s">
        <v>50</v>
      </c>
      <c r="D15" s="123" t="s">
        <v>35</v>
      </c>
      <c r="E15" s="123"/>
      <c r="F15" s="123"/>
      <c r="G15" s="123"/>
      <c r="H15" s="123"/>
      <c r="I15" s="123"/>
      <c r="J15" s="123"/>
      <c r="K15" s="123"/>
      <c r="L15" s="123"/>
      <c r="M15" s="123"/>
      <c r="N15" s="123"/>
      <c r="O15" s="123"/>
      <c r="P15" s="123"/>
      <c r="Q15" s="123"/>
    </row>
    <row r="16" spans="1:17" ht="30" customHeight="1" thickBot="1" x14ac:dyDescent="0.4">
      <c r="A16" s="12"/>
      <c r="B16" s="5"/>
      <c r="C16" s="5"/>
      <c r="D16" s="5"/>
      <c r="E16" s="5"/>
      <c r="F16" s="5"/>
    </row>
    <row r="17" spans="1:18" ht="30" customHeight="1" thickBot="1" x14ac:dyDescent="0.4">
      <c r="A17" s="12"/>
      <c r="B17" s="5"/>
      <c r="C17" s="5"/>
      <c r="D17" s="5"/>
      <c r="E17" s="116" t="s">
        <v>41</v>
      </c>
      <c r="F17" s="117"/>
      <c r="G17" s="117"/>
      <c r="H17" s="118"/>
      <c r="I17" s="118"/>
      <c r="J17" s="117"/>
      <c r="K17" s="118"/>
      <c r="L17" s="118"/>
      <c r="M17" s="118"/>
      <c r="N17" s="118"/>
      <c r="O17" s="118"/>
      <c r="P17" s="118"/>
      <c r="Q17" s="119"/>
    </row>
    <row r="18" spans="1:18" s="10" customFormat="1" ht="184.5" customHeight="1" x14ac:dyDescent="0.35">
      <c r="A18" s="20" t="s">
        <v>10</v>
      </c>
      <c r="B18" s="20" t="s">
        <v>13</v>
      </c>
      <c r="C18" s="20" t="s">
        <v>12</v>
      </c>
      <c r="D18" s="20" t="s">
        <v>14</v>
      </c>
      <c r="E18" s="30" t="s">
        <v>43</v>
      </c>
      <c r="F18" s="28" t="s">
        <v>15</v>
      </c>
      <c r="G18" s="29" t="s">
        <v>16</v>
      </c>
      <c r="H18" s="87" t="s">
        <v>17</v>
      </c>
      <c r="I18" s="88" t="s">
        <v>18</v>
      </c>
      <c r="J18" s="29" t="s">
        <v>19</v>
      </c>
      <c r="K18" s="20" t="s">
        <v>23</v>
      </c>
      <c r="L18" s="20" t="s">
        <v>42</v>
      </c>
      <c r="M18" s="95" t="s">
        <v>44</v>
      </c>
      <c r="N18" s="96" t="s">
        <v>34</v>
      </c>
      <c r="O18" s="87" t="s">
        <v>24</v>
      </c>
      <c r="P18" s="87" t="s">
        <v>27</v>
      </c>
      <c r="Q18" s="88" t="s">
        <v>25</v>
      </c>
    </row>
    <row r="19" spans="1:18" s="6" customFormat="1" ht="15.5" x14ac:dyDescent="0.35">
      <c r="A19" s="65">
        <v>40760080288001</v>
      </c>
      <c r="F19" s="7"/>
      <c r="I19" s="76"/>
      <c r="L19" s="11"/>
      <c r="M19" s="11"/>
      <c r="P19" s="11"/>
    </row>
    <row r="20" spans="1:18" s="6" customFormat="1" ht="15.5" x14ac:dyDescent="0.35">
      <c r="A20" s="35">
        <v>2013</v>
      </c>
      <c r="B20" s="36">
        <v>7287.08</v>
      </c>
      <c r="C20" s="36">
        <v>2429.02</v>
      </c>
      <c r="D20" s="37">
        <f>B20-C20</f>
        <v>4858.0599999999995</v>
      </c>
      <c r="E20" s="90">
        <v>44356</v>
      </c>
      <c r="F20" s="49" t="s">
        <v>45</v>
      </c>
      <c r="G20" s="40">
        <v>1821.77</v>
      </c>
      <c r="H20" s="40">
        <f>G20</f>
        <v>1821.77</v>
      </c>
      <c r="I20" s="47"/>
      <c r="J20" s="35"/>
      <c r="K20" s="35"/>
      <c r="L20" s="41"/>
      <c r="M20" s="41"/>
      <c r="N20" s="35"/>
      <c r="O20" s="35"/>
      <c r="P20" s="41"/>
      <c r="Q20" s="35"/>
    </row>
    <row r="21" spans="1:18" s="6" customFormat="1" ht="15.5" x14ac:dyDescent="0.35">
      <c r="A21" s="35"/>
      <c r="B21" s="36"/>
      <c r="C21" s="36"/>
      <c r="D21" s="36"/>
      <c r="E21" s="50"/>
      <c r="F21" s="49">
        <v>41408</v>
      </c>
      <c r="G21" s="40">
        <v>1821.77</v>
      </c>
      <c r="H21" s="40">
        <f>H20+G21</f>
        <v>3643.54</v>
      </c>
      <c r="I21" s="47">
        <f>H21-C20</f>
        <v>1214.52</v>
      </c>
      <c r="J21" s="89">
        <f>E20-F21</f>
        <v>2948</v>
      </c>
      <c r="K21" s="51">
        <f>I21*0.025%</f>
        <v>0.30363000000000001</v>
      </c>
      <c r="L21" s="52">
        <f>J21*K21</f>
        <v>895.10124000000008</v>
      </c>
      <c r="M21" s="91">
        <v>44356</v>
      </c>
      <c r="N21" s="70"/>
      <c r="O21" s="51"/>
      <c r="P21" s="53">
        <f>O21*N21</f>
        <v>0</v>
      </c>
      <c r="Q21" s="35"/>
    </row>
    <row r="22" spans="1:18" ht="15.5" x14ac:dyDescent="0.35">
      <c r="A22" s="1"/>
      <c r="B22" s="54"/>
      <c r="C22" s="55"/>
      <c r="D22" s="55"/>
      <c r="E22" s="1"/>
      <c r="F22" s="49">
        <v>41499</v>
      </c>
      <c r="G22" s="56">
        <v>1821.77</v>
      </c>
      <c r="H22" s="56">
        <f>H21+G22</f>
        <v>5465.3099999999995</v>
      </c>
      <c r="I22" s="77">
        <f>G22</f>
        <v>1821.77</v>
      </c>
      <c r="J22" s="71">
        <f>E20-F22</f>
        <v>2857</v>
      </c>
      <c r="K22" s="51">
        <f t="shared" ref="K22:K23" si="0">I22*0.025%</f>
        <v>0.45544250000000003</v>
      </c>
      <c r="L22" s="52">
        <f>J22*K22</f>
        <v>1301.1992225000001</v>
      </c>
      <c r="M22" s="92"/>
      <c r="N22" s="70"/>
      <c r="O22" s="51"/>
      <c r="P22" s="53">
        <f t="shared" ref="P22:P23" si="1">O22*N22</f>
        <v>0</v>
      </c>
      <c r="Q22" s="1"/>
      <c r="R22" s="31"/>
    </row>
    <row r="23" spans="1:18" ht="15.5" x14ac:dyDescent="0.35">
      <c r="A23" s="1"/>
      <c r="B23" s="55"/>
      <c r="C23" s="55"/>
      <c r="D23" s="55"/>
      <c r="E23" s="1"/>
      <c r="F23" s="49">
        <v>41590</v>
      </c>
      <c r="G23" s="40">
        <v>1821.77</v>
      </c>
      <c r="H23" s="56">
        <f>H22+G23</f>
        <v>7287.08</v>
      </c>
      <c r="I23" s="77">
        <f>G23</f>
        <v>1821.77</v>
      </c>
      <c r="J23" s="71">
        <f>E20-F23</f>
        <v>2766</v>
      </c>
      <c r="K23" s="51">
        <f t="shared" si="0"/>
        <v>0.45544250000000003</v>
      </c>
      <c r="L23" s="52">
        <f>J23*K23</f>
        <v>1259.7539550000001</v>
      </c>
      <c r="M23" s="92"/>
      <c r="N23" s="70"/>
      <c r="O23" s="51"/>
      <c r="P23" s="53">
        <f t="shared" si="1"/>
        <v>0</v>
      </c>
      <c r="Q23" s="1"/>
    </row>
    <row r="24" spans="1:18" x14ac:dyDescent="0.35">
      <c r="A24" s="1"/>
      <c r="B24" s="55"/>
      <c r="C24" s="55"/>
      <c r="D24" s="55"/>
      <c r="E24" s="1"/>
      <c r="F24" s="58"/>
      <c r="G24" s="1"/>
      <c r="H24" s="1"/>
      <c r="I24" s="78">
        <f>SUM(I20:I23)</f>
        <v>4858.0599999999995</v>
      </c>
      <c r="J24" s="71"/>
      <c r="K24" s="51"/>
      <c r="L24" s="60">
        <f>SUM(L21:L23)</f>
        <v>3456.0544175000005</v>
      </c>
      <c r="M24" s="93"/>
      <c r="N24" s="94"/>
      <c r="O24" s="1"/>
      <c r="P24" s="60">
        <f>SUM(P21:P23)</f>
        <v>0</v>
      </c>
      <c r="Q24" s="59">
        <f>L24+P24</f>
        <v>3456.0544175000005</v>
      </c>
    </row>
    <row r="25" spans="1:18" ht="15.5" x14ac:dyDescent="0.35">
      <c r="A25" s="35">
        <v>2014</v>
      </c>
      <c r="B25" s="36">
        <v>7287.33</v>
      </c>
      <c r="C25" s="36">
        <v>2429.12</v>
      </c>
      <c r="D25" s="37">
        <f>B25-C25</f>
        <v>4858.21</v>
      </c>
      <c r="E25" s="38"/>
      <c r="F25" s="49">
        <v>41729</v>
      </c>
      <c r="G25" s="40">
        <v>1821.84</v>
      </c>
      <c r="H25" s="40">
        <f>G25</f>
        <v>1821.84</v>
      </c>
      <c r="I25" s="47"/>
      <c r="J25" s="72"/>
      <c r="K25" s="51"/>
      <c r="L25" s="41"/>
      <c r="M25" s="48"/>
      <c r="N25" s="70"/>
      <c r="O25" s="35"/>
      <c r="P25" s="41"/>
      <c r="Q25" s="35"/>
    </row>
    <row r="26" spans="1:18" s="34" customFormat="1" ht="15.5" x14ac:dyDescent="0.35">
      <c r="A26" s="42"/>
      <c r="B26" s="43"/>
      <c r="C26" s="43"/>
      <c r="D26" s="44"/>
      <c r="E26" s="45"/>
      <c r="F26" s="46">
        <v>41773</v>
      </c>
      <c r="G26" s="47">
        <v>1821.83</v>
      </c>
      <c r="H26" s="47">
        <f>SUM(H25,G26)</f>
        <v>3643.67</v>
      </c>
      <c r="I26" s="47">
        <f>H26-C25</f>
        <v>1214.5500000000002</v>
      </c>
      <c r="J26" s="70">
        <f>E20-F26</f>
        <v>2583</v>
      </c>
      <c r="K26" s="51">
        <f>I26*0.025%</f>
        <v>0.30363750000000006</v>
      </c>
      <c r="L26" s="97">
        <f>ROUND(J26*K26,2)</f>
        <v>784.3</v>
      </c>
      <c r="M26" s="48"/>
      <c r="N26" s="70"/>
      <c r="O26" s="42"/>
      <c r="P26" s="48"/>
      <c r="Q26" s="42"/>
    </row>
    <row r="27" spans="1:18" ht="15.5" x14ac:dyDescent="0.35">
      <c r="A27" s="35"/>
      <c r="B27" s="36"/>
      <c r="C27" s="36"/>
      <c r="D27" s="36"/>
      <c r="E27" s="50"/>
      <c r="F27" s="49">
        <v>41866</v>
      </c>
      <c r="G27" s="40">
        <v>1821.83</v>
      </c>
      <c r="H27" s="40">
        <f>SUM(H26,G27)</f>
        <v>5465.5</v>
      </c>
      <c r="I27" s="47">
        <f>G27</f>
        <v>1821.83</v>
      </c>
      <c r="J27" s="72">
        <f>E20-F27</f>
        <v>2490</v>
      </c>
      <c r="K27" s="51">
        <f>I27*0.025%</f>
        <v>0.45545750000000002</v>
      </c>
      <c r="L27" s="97">
        <f t="shared" ref="L27:L28" si="2">ROUND(J27*K27,2)</f>
        <v>1134.0899999999999</v>
      </c>
      <c r="M27" s="82"/>
      <c r="N27" s="70"/>
      <c r="O27" s="51"/>
      <c r="P27" s="53">
        <f>O27*N27</f>
        <v>0</v>
      </c>
      <c r="Q27" s="35"/>
    </row>
    <row r="28" spans="1:18" ht="15.5" x14ac:dyDescent="0.35">
      <c r="A28" s="1"/>
      <c r="B28" s="54"/>
      <c r="C28" s="55"/>
      <c r="D28" s="55"/>
      <c r="E28" s="1"/>
      <c r="F28" s="49">
        <v>41956</v>
      </c>
      <c r="G28" s="56">
        <v>1821.83</v>
      </c>
      <c r="H28" s="56">
        <f>SUM(H27,G28)</f>
        <v>7287.33</v>
      </c>
      <c r="I28" s="77">
        <f>G28</f>
        <v>1821.83</v>
      </c>
      <c r="J28" s="72">
        <f>E20-F28</f>
        <v>2400</v>
      </c>
      <c r="K28" s="51">
        <f>I28*0.025%</f>
        <v>0.45545750000000002</v>
      </c>
      <c r="L28" s="97">
        <f t="shared" si="2"/>
        <v>1093.0999999999999</v>
      </c>
      <c r="M28" s="82"/>
      <c r="N28" s="70"/>
      <c r="O28" s="51"/>
      <c r="P28" s="53">
        <f t="shared" ref="P28" si="3">O28*N28</f>
        <v>0</v>
      </c>
      <c r="Q28" s="1"/>
    </row>
    <row r="29" spans="1:18" x14ac:dyDescent="0.35">
      <c r="A29" s="1"/>
      <c r="B29" s="55"/>
      <c r="C29" s="55"/>
      <c r="D29" s="55"/>
      <c r="E29" s="1"/>
      <c r="F29" s="58"/>
      <c r="G29" s="1"/>
      <c r="H29" s="1"/>
      <c r="I29" s="78">
        <f>SUM(I25:I28)</f>
        <v>4858.21</v>
      </c>
      <c r="J29" s="71"/>
      <c r="K29" s="57"/>
      <c r="L29" s="99">
        <f>SUM(L26:L28)</f>
        <v>3011.49</v>
      </c>
      <c r="M29" s="60"/>
      <c r="N29" s="71"/>
      <c r="O29" s="1"/>
      <c r="P29" s="60">
        <f>SUM(P27:P28)</f>
        <v>0</v>
      </c>
      <c r="Q29" s="59">
        <f>L29+P29</f>
        <v>3011.49</v>
      </c>
    </row>
    <row r="30" spans="1:18" x14ac:dyDescent="0.35">
      <c r="A30" s="1"/>
      <c r="B30" s="55"/>
      <c r="C30" s="55"/>
      <c r="D30" s="55"/>
      <c r="E30" s="1"/>
      <c r="F30" s="58"/>
      <c r="G30" s="1"/>
      <c r="H30" s="1"/>
      <c r="I30" s="79"/>
      <c r="J30" s="71"/>
      <c r="K30" s="1"/>
      <c r="L30" s="62"/>
      <c r="M30" s="62"/>
      <c r="N30" s="71"/>
      <c r="O30" s="1"/>
      <c r="P30" s="62"/>
      <c r="Q30" s="1"/>
    </row>
    <row r="31" spans="1:18" ht="15.5" x14ac:dyDescent="0.35">
      <c r="A31" s="35">
        <v>2015</v>
      </c>
      <c r="B31" s="36">
        <v>7287.33</v>
      </c>
      <c r="C31" s="36">
        <v>2429.12</v>
      </c>
      <c r="D31" s="37">
        <f>B31-C31</f>
        <v>4858.21</v>
      </c>
      <c r="E31" s="38"/>
      <c r="F31" s="39" t="s">
        <v>46</v>
      </c>
      <c r="G31" s="40">
        <v>1821.84</v>
      </c>
      <c r="H31" s="40">
        <f>G31</f>
        <v>1821.84</v>
      </c>
      <c r="I31" s="47"/>
      <c r="J31" s="72"/>
      <c r="K31" s="35"/>
      <c r="L31" s="41"/>
      <c r="M31" s="41"/>
      <c r="N31" s="72"/>
      <c r="O31" s="35"/>
      <c r="P31" s="41"/>
      <c r="Q31" s="35"/>
    </row>
    <row r="32" spans="1:18" ht="15.5" x14ac:dyDescent="0.35">
      <c r="A32" s="35"/>
      <c r="B32" s="36"/>
      <c r="C32" s="36"/>
      <c r="D32" s="36"/>
      <c r="E32" s="50"/>
      <c r="F32" s="49">
        <v>42138</v>
      </c>
      <c r="G32" s="40">
        <v>1821.83</v>
      </c>
      <c r="H32" s="40">
        <f>H31+G32</f>
        <v>3643.67</v>
      </c>
      <c r="I32" s="47">
        <f>H32-C31</f>
        <v>1214.5500000000002</v>
      </c>
      <c r="J32" s="72">
        <f>E20-F32</f>
        <v>2218</v>
      </c>
      <c r="K32" s="51">
        <f>I32*0.025%</f>
        <v>0.30363750000000006</v>
      </c>
      <c r="L32" s="98">
        <f>ROUND(J32*K32,2)</f>
        <v>673.47</v>
      </c>
      <c r="M32" s="53"/>
      <c r="N32" s="72"/>
      <c r="O32" s="51"/>
      <c r="P32" s="53">
        <f>O32*N32</f>
        <v>0</v>
      </c>
      <c r="Q32" s="35"/>
    </row>
    <row r="33" spans="1:17" ht="15.5" x14ac:dyDescent="0.35">
      <c r="A33" s="1"/>
      <c r="B33" s="54"/>
      <c r="C33" s="55"/>
      <c r="D33" s="55"/>
      <c r="E33" s="1"/>
      <c r="F33" s="49">
        <v>42233</v>
      </c>
      <c r="G33" s="56">
        <v>1821.83</v>
      </c>
      <c r="H33" s="56">
        <f>H32+G33</f>
        <v>5465.5</v>
      </c>
      <c r="I33" s="77">
        <f>G33</f>
        <v>1821.83</v>
      </c>
      <c r="J33" s="71">
        <f>E20-F33</f>
        <v>2123</v>
      </c>
      <c r="K33" s="51">
        <f t="shared" ref="K33" si="4">I33*0.025%</f>
        <v>0.45545750000000002</v>
      </c>
      <c r="L33" s="98">
        <f t="shared" ref="L33:L34" si="5">ROUND(J33*K33,2)</f>
        <v>966.94</v>
      </c>
      <c r="M33" s="53"/>
      <c r="N33" s="72"/>
      <c r="O33" s="51"/>
      <c r="P33" s="53">
        <f t="shared" ref="P33" si="6">O33*N33</f>
        <v>0</v>
      </c>
      <c r="Q33" s="1"/>
    </row>
    <row r="34" spans="1:17" ht="15.5" x14ac:dyDescent="0.35">
      <c r="A34" s="1"/>
      <c r="B34" s="54"/>
      <c r="C34" s="55"/>
      <c r="D34" s="55"/>
      <c r="E34" s="1"/>
      <c r="F34" s="49">
        <v>42319</v>
      </c>
      <c r="G34" s="56">
        <v>1821.83</v>
      </c>
      <c r="H34" s="56">
        <f t="shared" ref="H34" si="7">H33+G34</f>
        <v>7287.33</v>
      </c>
      <c r="I34" s="77">
        <f>G34</f>
        <v>1821.83</v>
      </c>
      <c r="J34" s="71">
        <f>E20-F34</f>
        <v>2037</v>
      </c>
      <c r="K34" s="51">
        <f>I34*0.025%</f>
        <v>0.45545750000000002</v>
      </c>
      <c r="L34" s="98">
        <f t="shared" si="5"/>
        <v>927.77</v>
      </c>
      <c r="M34" s="53"/>
      <c r="N34" s="61"/>
      <c r="O34" s="51"/>
      <c r="P34" s="53"/>
      <c r="Q34" s="1"/>
    </row>
    <row r="35" spans="1:17" x14ac:dyDescent="0.35">
      <c r="A35" s="66">
        <v>40760080288004</v>
      </c>
      <c r="B35" s="55"/>
      <c r="C35" s="55"/>
      <c r="D35" s="55"/>
      <c r="E35" s="1"/>
      <c r="F35" s="58"/>
      <c r="G35" s="1"/>
      <c r="H35" s="1"/>
      <c r="I35" s="78">
        <f>SUM(I31:I34)</f>
        <v>4858.21</v>
      </c>
      <c r="J35" s="71"/>
      <c r="K35" s="57"/>
      <c r="L35" s="99">
        <f>SUM(L32:L34)</f>
        <v>2568.1800000000003</v>
      </c>
      <c r="M35" s="60"/>
      <c r="N35" s="1"/>
      <c r="O35" s="1"/>
      <c r="P35" s="60">
        <f>SUM(P32:P34)</f>
        <v>0</v>
      </c>
      <c r="Q35" s="59">
        <f>L35+P35</f>
        <v>2568.1800000000003</v>
      </c>
    </row>
    <row r="36" spans="1:17" x14ac:dyDescent="0.35">
      <c r="A36" s="63">
        <v>2013</v>
      </c>
      <c r="B36" s="55">
        <v>7287.08</v>
      </c>
      <c r="C36" s="55">
        <v>2429.02</v>
      </c>
      <c r="D36" s="85">
        <f>B36-C36</f>
        <v>4858.0599999999995</v>
      </c>
      <c r="E36" s="73">
        <v>44356</v>
      </c>
      <c r="F36" s="84" t="s">
        <v>45</v>
      </c>
      <c r="G36" s="1">
        <v>1821.77</v>
      </c>
      <c r="H36" s="1">
        <f>G36</f>
        <v>1821.77</v>
      </c>
      <c r="I36" s="78"/>
      <c r="J36" s="71"/>
      <c r="K36" s="57"/>
      <c r="L36" s="99"/>
      <c r="M36" s="60"/>
      <c r="N36" s="1"/>
      <c r="O36" s="1"/>
      <c r="P36" s="60"/>
      <c r="Q36" s="59"/>
    </row>
    <row r="37" spans="1:17" x14ac:dyDescent="0.35">
      <c r="A37" s="63"/>
      <c r="B37" s="55"/>
      <c r="C37" s="55"/>
      <c r="D37" s="55"/>
      <c r="E37" s="1"/>
      <c r="F37" s="83">
        <v>41408</v>
      </c>
      <c r="G37" s="1">
        <v>1821.77</v>
      </c>
      <c r="H37" s="1">
        <f>H36+G37</f>
        <v>3643.54</v>
      </c>
      <c r="I37" s="86">
        <f>H37-C36</f>
        <v>1214.52</v>
      </c>
      <c r="J37" s="71">
        <f>E20-F37</f>
        <v>2948</v>
      </c>
      <c r="K37" s="68">
        <f>I37*0.025%</f>
        <v>0.30363000000000001</v>
      </c>
      <c r="L37" s="102">
        <f>J37*K37</f>
        <v>895.10124000000008</v>
      </c>
      <c r="M37" s="69">
        <v>44356</v>
      </c>
      <c r="N37" s="1"/>
      <c r="O37" s="55"/>
      <c r="P37" s="60">
        <f>O37*N37</f>
        <v>0</v>
      </c>
      <c r="Q37" s="59"/>
    </row>
    <row r="38" spans="1:17" x14ac:dyDescent="0.35">
      <c r="A38" s="63"/>
      <c r="B38" s="55"/>
      <c r="C38" s="55"/>
      <c r="D38" s="55"/>
      <c r="E38" s="1"/>
      <c r="F38" s="83">
        <v>41499</v>
      </c>
      <c r="G38" s="1">
        <v>1821.77</v>
      </c>
      <c r="H38" s="1">
        <f>H37+G38</f>
        <v>5465.3099999999995</v>
      </c>
      <c r="I38" s="86">
        <f>G38</f>
        <v>1821.77</v>
      </c>
      <c r="J38" s="71">
        <f>E20-F38</f>
        <v>2857</v>
      </c>
      <c r="K38" s="68">
        <f t="shared" ref="K38:K39" si="8">I38*0.025%</f>
        <v>0.45544250000000003</v>
      </c>
      <c r="L38" s="102">
        <f>J38*K38</f>
        <v>1301.1992225000001</v>
      </c>
      <c r="M38" s="60"/>
      <c r="N38" s="1"/>
      <c r="O38" s="55"/>
      <c r="P38" s="60">
        <f t="shared" ref="P38:P39" si="9">O38*N38</f>
        <v>0</v>
      </c>
      <c r="Q38" s="59"/>
    </row>
    <row r="39" spans="1:17" x14ac:dyDescent="0.35">
      <c r="A39" s="63"/>
      <c r="B39" s="55"/>
      <c r="C39" s="55"/>
      <c r="D39" s="55"/>
      <c r="E39" s="1"/>
      <c r="F39" s="83">
        <v>41590</v>
      </c>
      <c r="G39" s="1">
        <v>1821.77</v>
      </c>
      <c r="H39" s="1">
        <f>H38+G39</f>
        <v>7287.08</v>
      </c>
      <c r="I39" s="86">
        <f>G39</f>
        <v>1821.77</v>
      </c>
      <c r="J39" s="71">
        <f>E20-F39</f>
        <v>2766</v>
      </c>
      <c r="K39" s="68">
        <f t="shared" si="8"/>
        <v>0.45544250000000003</v>
      </c>
      <c r="L39" s="102">
        <f>J39*K39</f>
        <v>1259.7539550000001</v>
      </c>
      <c r="M39" s="60"/>
      <c r="N39" s="1"/>
      <c r="O39" s="55"/>
      <c r="P39" s="60">
        <f t="shared" si="9"/>
        <v>0</v>
      </c>
      <c r="Q39" s="59"/>
    </row>
    <row r="40" spans="1:17" x14ac:dyDescent="0.35">
      <c r="A40" s="63"/>
      <c r="B40" s="55"/>
      <c r="C40" s="55"/>
      <c r="D40" s="55"/>
      <c r="E40" s="1"/>
      <c r="F40" s="83"/>
      <c r="G40" s="1"/>
      <c r="H40" s="1"/>
      <c r="I40" s="78">
        <f>SUM(I36:I39)</f>
        <v>4858.0599999999995</v>
      </c>
      <c r="J40" s="71"/>
      <c r="K40" s="68"/>
      <c r="L40" s="99">
        <f>SUM(L37:L39)</f>
        <v>3456.0544175000005</v>
      </c>
      <c r="M40" s="60"/>
      <c r="N40" s="1"/>
      <c r="O40" s="55"/>
      <c r="P40" s="60">
        <f>SUM(P37:P39)</f>
        <v>0</v>
      </c>
      <c r="Q40" s="59">
        <f>L40+P40</f>
        <v>3456.0544175000005</v>
      </c>
    </row>
    <row r="41" spans="1:17" x14ac:dyDescent="0.35">
      <c r="A41" s="63">
        <v>2014</v>
      </c>
      <c r="B41" s="55">
        <v>7287.33</v>
      </c>
      <c r="C41" s="55">
        <v>2429.12</v>
      </c>
      <c r="D41" s="85">
        <f>B41-C41</f>
        <v>4858.21</v>
      </c>
      <c r="E41" s="1"/>
      <c r="F41" s="83">
        <v>41729</v>
      </c>
      <c r="G41" s="1">
        <v>1821.84</v>
      </c>
      <c r="H41" s="1">
        <f>G41</f>
        <v>1821.84</v>
      </c>
      <c r="I41" s="78"/>
      <c r="J41" s="71"/>
      <c r="K41" s="68"/>
      <c r="L41" s="99"/>
      <c r="M41" s="60"/>
      <c r="N41" s="1"/>
      <c r="O41" s="55"/>
      <c r="P41" s="60"/>
      <c r="Q41" s="59"/>
    </row>
    <row r="42" spans="1:17" x14ac:dyDescent="0.35">
      <c r="A42" s="63"/>
      <c r="B42" s="55"/>
      <c r="C42" s="55"/>
      <c r="D42" s="55"/>
      <c r="E42" s="1"/>
      <c r="F42" s="83">
        <v>41773</v>
      </c>
      <c r="G42" s="1">
        <v>1821.83</v>
      </c>
      <c r="H42" s="1">
        <f>SUM(H41,G42)</f>
        <v>3643.67</v>
      </c>
      <c r="I42" s="78">
        <f>H42-C41</f>
        <v>1214.5500000000002</v>
      </c>
      <c r="J42" s="71">
        <f>E20-F42</f>
        <v>2583</v>
      </c>
      <c r="K42" s="68">
        <f>I42*0.025%</f>
        <v>0.30363750000000006</v>
      </c>
      <c r="L42" s="101">
        <f>ROUND(J42*K42,2)</f>
        <v>784.3</v>
      </c>
      <c r="M42" s="60"/>
      <c r="N42" s="1"/>
      <c r="O42" s="55"/>
      <c r="P42" s="60"/>
      <c r="Q42" s="59"/>
    </row>
    <row r="43" spans="1:17" x14ac:dyDescent="0.35">
      <c r="A43" s="63"/>
      <c r="B43" s="55"/>
      <c r="C43" s="55"/>
      <c r="D43" s="55"/>
      <c r="E43" s="1"/>
      <c r="F43" s="83">
        <v>41866</v>
      </c>
      <c r="G43" s="1">
        <v>1821.83</v>
      </c>
      <c r="H43" s="1">
        <f>SUM(H42,G43)</f>
        <v>5465.5</v>
      </c>
      <c r="I43" s="86">
        <f>G43</f>
        <v>1821.83</v>
      </c>
      <c r="J43" s="71">
        <f>E20-F43</f>
        <v>2490</v>
      </c>
      <c r="K43" s="68">
        <f>I43*0.025%</f>
        <v>0.45545750000000002</v>
      </c>
      <c r="L43" s="101">
        <f t="shared" ref="L43:L44" si="10">ROUND(J43*K43,2)</f>
        <v>1134.0899999999999</v>
      </c>
      <c r="M43" s="60"/>
      <c r="N43" s="1"/>
      <c r="O43" s="55"/>
      <c r="P43" s="60">
        <f>O43*N43</f>
        <v>0</v>
      </c>
      <c r="Q43" s="59"/>
    </row>
    <row r="44" spans="1:17" x14ac:dyDescent="0.35">
      <c r="A44" s="63"/>
      <c r="B44" s="55"/>
      <c r="C44" s="55"/>
      <c r="D44" s="55"/>
      <c r="E44" s="1"/>
      <c r="F44" s="83">
        <v>41956</v>
      </c>
      <c r="G44" s="1">
        <v>1821.83</v>
      </c>
      <c r="H44" s="1">
        <f>SUM(H43,G44)</f>
        <v>7287.33</v>
      </c>
      <c r="I44" s="86">
        <f>G44</f>
        <v>1821.83</v>
      </c>
      <c r="J44" s="71">
        <f>E20-F44</f>
        <v>2400</v>
      </c>
      <c r="K44" s="68">
        <f t="shared" ref="K44" si="11">I44*0.025%</f>
        <v>0.45545750000000002</v>
      </c>
      <c r="L44" s="101">
        <f t="shared" si="10"/>
        <v>1093.0999999999999</v>
      </c>
      <c r="M44" s="60"/>
      <c r="N44" s="1"/>
      <c r="O44" s="55"/>
      <c r="P44" s="60">
        <f t="shared" ref="P44" si="12">O44*N44</f>
        <v>0</v>
      </c>
      <c r="Q44" s="59"/>
    </row>
    <row r="45" spans="1:17" x14ac:dyDescent="0.35">
      <c r="A45" s="63"/>
      <c r="B45" s="55"/>
      <c r="C45" s="55"/>
      <c r="D45" s="55"/>
      <c r="E45" s="1"/>
      <c r="F45" s="83"/>
      <c r="G45" s="1"/>
      <c r="H45" s="1"/>
      <c r="I45" s="78">
        <f>SUM(I41:I44)</f>
        <v>4858.21</v>
      </c>
      <c r="J45" s="71"/>
      <c r="K45" s="68"/>
      <c r="L45" s="99">
        <f>SUM(L42:L44)</f>
        <v>3011.49</v>
      </c>
      <c r="M45" s="60"/>
      <c r="N45" s="1"/>
      <c r="O45" s="55"/>
      <c r="P45" s="60">
        <f>SUM(P43:P44)</f>
        <v>0</v>
      </c>
      <c r="Q45" s="59">
        <f>L45+P45</f>
        <v>3011.49</v>
      </c>
    </row>
    <row r="46" spans="1:17" x14ac:dyDescent="0.35">
      <c r="A46" s="63"/>
      <c r="B46" s="55"/>
      <c r="C46" s="55"/>
      <c r="D46" s="85"/>
      <c r="E46" s="1"/>
      <c r="F46" s="83"/>
      <c r="G46" s="1"/>
      <c r="H46" s="1"/>
      <c r="I46" s="78"/>
      <c r="J46" s="71"/>
      <c r="K46" s="68"/>
      <c r="L46" s="99"/>
      <c r="M46" s="60"/>
      <c r="N46" s="1"/>
      <c r="O46" s="55"/>
      <c r="P46" s="60"/>
      <c r="Q46" s="59"/>
    </row>
    <row r="47" spans="1:17" x14ac:dyDescent="0.35">
      <c r="A47" s="63">
        <v>2015</v>
      </c>
      <c r="B47" s="55">
        <v>7287.33</v>
      </c>
      <c r="C47" s="55">
        <v>2429.12</v>
      </c>
      <c r="D47" s="85">
        <f>B47-C47</f>
        <v>4858.21</v>
      </c>
      <c r="E47" s="1"/>
      <c r="F47" s="84" t="s">
        <v>46</v>
      </c>
      <c r="G47" s="1">
        <v>1821.84</v>
      </c>
      <c r="H47" s="1">
        <f>G47</f>
        <v>1821.84</v>
      </c>
      <c r="I47" s="78"/>
      <c r="J47" s="71"/>
      <c r="K47" s="68"/>
      <c r="L47" s="99"/>
      <c r="M47" s="60"/>
      <c r="N47" s="1"/>
      <c r="O47" s="55"/>
      <c r="P47" s="60"/>
      <c r="Q47" s="59"/>
    </row>
    <row r="48" spans="1:17" x14ac:dyDescent="0.35">
      <c r="A48" s="63"/>
      <c r="B48" s="55"/>
      <c r="C48" s="55"/>
      <c r="D48" s="55"/>
      <c r="E48" s="1"/>
      <c r="F48" s="83">
        <v>42138</v>
      </c>
      <c r="G48" s="1">
        <v>1821.83</v>
      </c>
      <c r="H48" s="1">
        <f>H47+G48</f>
        <v>3643.67</v>
      </c>
      <c r="I48" s="86">
        <f>H48-C47</f>
        <v>1214.5500000000002</v>
      </c>
      <c r="J48" s="71">
        <f>E20-F48</f>
        <v>2218</v>
      </c>
      <c r="K48" s="68">
        <f>I48*0.025%</f>
        <v>0.30363750000000006</v>
      </c>
      <c r="L48" s="101">
        <f>ROUND(J48*K48,2)</f>
        <v>673.47</v>
      </c>
      <c r="M48" s="60"/>
      <c r="N48" s="1"/>
      <c r="O48" s="55"/>
      <c r="P48" s="60">
        <f>O48*N48</f>
        <v>0</v>
      </c>
      <c r="Q48" s="59"/>
    </row>
    <row r="49" spans="1:17" x14ac:dyDescent="0.35">
      <c r="A49" s="63"/>
      <c r="B49" s="55"/>
      <c r="C49" s="55"/>
      <c r="D49" s="55"/>
      <c r="E49" s="1"/>
      <c r="F49" s="83">
        <v>42233</v>
      </c>
      <c r="G49" s="1">
        <v>1821.83</v>
      </c>
      <c r="H49" s="1">
        <f>H48+G49</f>
        <v>5465.5</v>
      </c>
      <c r="I49" s="86">
        <f>G49</f>
        <v>1821.83</v>
      </c>
      <c r="J49" s="71">
        <f>E20-F49</f>
        <v>2123</v>
      </c>
      <c r="K49" s="68">
        <f t="shared" ref="K49:K50" si="13">I49*0.025%</f>
        <v>0.45545750000000002</v>
      </c>
      <c r="L49" s="101">
        <f t="shared" ref="L49:L50" si="14">ROUND(J49*K49,2)</f>
        <v>966.94</v>
      </c>
      <c r="M49" s="60"/>
      <c r="N49" s="1"/>
      <c r="O49" s="55"/>
      <c r="P49" s="60">
        <f t="shared" ref="P49" si="15">O49*N49</f>
        <v>0</v>
      </c>
      <c r="Q49" s="59"/>
    </row>
    <row r="50" spans="1:17" x14ac:dyDescent="0.35">
      <c r="A50" s="63"/>
      <c r="B50" s="55"/>
      <c r="C50" s="55"/>
      <c r="D50" s="55"/>
      <c r="E50" s="1"/>
      <c r="F50" s="83">
        <v>42319</v>
      </c>
      <c r="G50" s="1">
        <v>1821.83</v>
      </c>
      <c r="H50" s="1">
        <f t="shared" ref="H50" si="16">H49+G50</f>
        <v>7287.33</v>
      </c>
      <c r="I50" s="86">
        <f>G50</f>
        <v>1821.83</v>
      </c>
      <c r="J50" s="71">
        <f>E20-F50</f>
        <v>2037</v>
      </c>
      <c r="K50" s="68">
        <f t="shared" si="13"/>
        <v>0.45545750000000002</v>
      </c>
      <c r="L50" s="101">
        <f t="shared" si="14"/>
        <v>927.77</v>
      </c>
      <c r="M50" s="60"/>
      <c r="N50" s="1"/>
      <c r="O50" s="55"/>
      <c r="P50" s="60"/>
      <c r="Q50" s="59"/>
    </row>
    <row r="51" spans="1:17" x14ac:dyDescent="0.35">
      <c r="A51" s="63"/>
      <c r="B51" s="55"/>
      <c r="C51" s="55"/>
      <c r="D51" s="55"/>
      <c r="E51" s="1"/>
      <c r="F51" s="58"/>
      <c r="G51" s="1"/>
      <c r="H51" s="1"/>
      <c r="I51" s="78">
        <f>SUM(I47:I50)</f>
        <v>4858.21</v>
      </c>
      <c r="J51" s="57"/>
      <c r="K51" s="67"/>
      <c r="L51" s="99">
        <f>SUM(L48:L50)</f>
        <v>2568.1800000000003</v>
      </c>
      <c r="M51" s="60"/>
      <c r="N51" s="1"/>
      <c r="O51" s="1"/>
      <c r="P51" s="60">
        <f>SUM(P48:P50)</f>
        <v>0</v>
      </c>
      <c r="Q51" s="59">
        <f>L51+P51</f>
        <v>2568.1800000000003</v>
      </c>
    </row>
    <row r="52" spans="1:17" x14ac:dyDescent="0.35">
      <c r="A52" s="63"/>
      <c r="B52" s="55"/>
      <c r="C52" s="55"/>
      <c r="D52" s="55"/>
      <c r="E52" s="1"/>
      <c r="F52" s="58"/>
      <c r="G52" s="1"/>
      <c r="H52" s="1"/>
      <c r="I52" s="78"/>
      <c r="J52" s="57"/>
      <c r="K52" s="67"/>
      <c r="L52" s="99"/>
      <c r="M52" s="60"/>
      <c r="N52" s="1"/>
      <c r="O52" s="1"/>
      <c r="P52" s="60"/>
      <c r="Q52" s="59"/>
    </row>
    <row r="53" spans="1:17" x14ac:dyDescent="0.35">
      <c r="B53" s="32"/>
      <c r="C53" s="32"/>
      <c r="D53" s="32"/>
      <c r="F53" s="13"/>
      <c r="L53" s="100"/>
      <c r="M53" s="18"/>
      <c r="P53" s="18"/>
    </row>
    <row r="54" spans="1:17" s="14" customFormat="1" x14ac:dyDescent="0.35">
      <c r="A54" s="14" t="s">
        <v>26</v>
      </c>
      <c r="B54" s="33"/>
      <c r="C54" s="33"/>
      <c r="D54" s="33">
        <f>D20+D25+D31+D36+D41+D47</f>
        <v>29148.959999999999</v>
      </c>
      <c r="E54" s="17"/>
      <c r="F54" s="15"/>
      <c r="I54" s="80">
        <f>I24+I29+I35+I40+I45+I51</f>
        <v>29148.959999999999</v>
      </c>
      <c r="L54" s="19">
        <f>ROUND(L24+L29+L35+L40+L45+L51,2)</f>
        <v>18071.45</v>
      </c>
      <c r="M54" s="19"/>
      <c r="P54" s="103">
        <f>P24+P29+P35+P40+P45+P51</f>
        <v>0</v>
      </c>
      <c r="Q54" s="16">
        <f>ROUND(Q24+Q29+Q35+Q40+Q45+Q51,2)</f>
        <v>18071.45</v>
      </c>
    </row>
  </sheetData>
  <mergeCells count="9">
    <mergeCell ref="E17:Q17"/>
    <mergeCell ref="D14:Q14"/>
    <mergeCell ref="D5:Q5"/>
    <mergeCell ref="D6:Q6"/>
    <mergeCell ref="D7:Q7"/>
    <mergeCell ref="D8:Q8"/>
    <mergeCell ref="D9:Q9"/>
    <mergeCell ref="D10:Q10"/>
    <mergeCell ref="D15:Q15"/>
  </mergeCells>
  <hyperlinks>
    <hyperlink ref="C2" r:id="rId1" xr:uid="{F35D010D-F119-46C9-AC23-CAF7F53FC4C0}"/>
  </hyperlinks>
  <pageMargins left="0.31496062992125984" right="0.70866141732283472" top="0.15748031496062992" bottom="0.74803149606299213" header="0.31496062992125984" footer="0.31496062992125984"/>
  <pageSetup paperSize="9" scale="45" orientation="landscape"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60FA7F-B654-4CAA-8B34-DF5F8DD69723}">
  <sheetPr>
    <pageSetUpPr fitToPage="1"/>
  </sheetPr>
  <dimension ref="A1:R58"/>
  <sheetViews>
    <sheetView tabSelected="1" topLeftCell="C40" zoomScale="85" zoomScaleNormal="85" workbookViewId="0">
      <selection activeCell="M57" sqref="M57"/>
    </sheetView>
  </sheetViews>
  <sheetFormatPr defaultRowHeight="14.5" x14ac:dyDescent="0.35"/>
  <cols>
    <col min="1" max="1" width="37.7265625" customWidth="1"/>
    <col min="2" max="2" width="14.26953125" customWidth="1"/>
    <col min="3" max="3" width="22" customWidth="1"/>
    <col min="4" max="5" width="14.453125" customWidth="1"/>
    <col min="6" max="6" width="12.453125" customWidth="1"/>
    <col min="7" max="7" width="11.453125" customWidth="1"/>
    <col min="8" max="8" width="13.26953125" customWidth="1"/>
    <col min="9" max="9" width="14.453125" style="74" customWidth="1"/>
    <col min="10" max="11" width="12.453125" customWidth="1"/>
    <col min="12" max="13" width="14.81640625" customWidth="1"/>
    <col min="14" max="14" width="14.7265625" customWidth="1"/>
    <col min="15" max="15" width="15.1796875" customWidth="1"/>
    <col min="16" max="16" width="18.7265625" customWidth="1"/>
    <col min="17" max="17" width="13.26953125" customWidth="1"/>
    <col min="18" max="18" width="9.54296875" bestFit="1" customWidth="1"/>
  </cols>
  <sheetData>
    <row r="1" spans="1:17" x14ac:dyDescent="0.35">
      <c r="A1" s="2" t="s">
        <v>1</v>
      </c>
      <c r="B1" s="1" t="s">
        <v>2</v>
      </c>
      <c r="C1" s="1" t="s">
        <v>3</v>
      </c>
      <c r="D1" s="1" t="s">
        <v>4</v>
      </c>
      <c r="E1" s="4"/>
    </row>
    <row r="2" spans="1:17" x14ac:dyDescent="0.35">
      <c r="A2" s="3"/>
      <c r="B2" s="1" t="s">
        <v>47</v>
      </c>
      <c r="C2" s="64" t="s">
        <v>48</v>
      </c>
      <c r="D2" s="81">
        <v>27870723</v>
      </c>
      <c r="E2" s="4"/>
    </row>
    <row r="3" spans="1:17" x14ac:dyDescent="0.35">
      <c r="A3" s="21" t="s">
        <v>0</v>
      </c>
      <c r="B3" s="1" t="s">
        <v>49</v>
      </c>
      <c r="C3" s="4"/>
      <c r="D3" s="4"/>
      <c r="E3" s="4"/>
    </row>
    <row r="4" spans="1:17" x14ac:dyDescent="0.35">
      <c r="A4" s="22" t="s">
        <v>28</v>
      </c>
      <c r="B4" s="1">
        <v>29148.959999999999</v>
      </c>
      <c r="C4" s="4"/>
      <c r="D4" s="24" t="s">
        <v>29</v>
      </c>
      <c r="E4" s="24"/>
      <c r="F4" s="18"/>
      <c r="G4" s="18"/>
      <c r="H4" s="18"/>
      <c r="I4" s="75"/>
      <c r="J4" s="18"/>
      <c r="K4" s="18"/>
      <c r="L4" s="18"/>
      <c r="M4" s="18"/>
      <c r="N4" s="18"/>
      <c r="O4" s="18"/>
      <c r="P4" s="18"/>
      <c r="Q4" s="18"/>
    </row>
    <row r="5" spans="1:17" ht="29" x14ac:dyDescent="0.35">
      <c r="A5" s="23" t="s">
        <v>40</v>
      </c>
      <c r="B5" s="1">
        <v>18071.45</v>
      </c>
      <c r="C5" s="4"/>
      <c r="D5" s="121" t="s">
        <v>20</v>
      </c>
      <c r="E5" s="121"/>
      <c r="F5" s="121"/>
      <c r="G5" s="121"/>
      <c r="H5" s="121"/>
      <c r="I5" s="121"/>
      <c r="J5" s="121"/>
      <c r="K5" s="121"/>
      <c r="L5" s="121"/>
      <c r="M5" s="121"/>
      <c r="N5" s="121"/>
      <c r="O5" s="121"/>
      <c r="P5" s="121"/>
      <c r="Q5" s="121"/>
    </row>
    <row r="6" spans="1:17" ht="21" customHeight="1" x14ac:dyDescent="0.35">
      <c r="A6" s="25" t="s">
        <v>7</v>
      </c>
      <c r="B6" s="1"/>
      <c r="C6" s="4"/>
      <c r="D6" s="122" t="s">
        <v>21</v>
      </c>
      <c r="E6" s="122"/>
      <c r="F6" s="122"/>
      <c r="G6" s="122"/>
      <c r="H6" s="122"/>
      <c r="I6" s="122"/>
      <c r="J6" s="122"/>
      <c r="K6" s="122"/>
      <c r="L6" s="122"/>
      <c r="M6" s="122"/>
      <c r="N6" s="122"/>
      <c r="O6" s="122"/>
      <c r="P6" s="122"/>
      <c r="Q6" s="122"/>
    </row>
    <row r="7" spans="1:17" ht="35.25" customHeight="1" x14ac:dyDescent="0.35">
      <c r="A7" s="25" t="s">
        <v>8</v>
      </c>
      <c r="B7" s="1"/>
      <c r="D7" s="121" t="s">
        <v>31</v>
      </c>
      <c r="E7" s="121"/>
      <c r="F7" s="121"/>
      <c r="G7" s="121"/>
      <c r="H7" s="121"/>
      <c r="I7" s="121"/>
      <c r="J7" s="121"/>
      <c r="K7" s="121"/>
      <c r="L7" s="121"/>
      <c r="M7" s="121"/>
      <c r="N7" s="121"/>
      <c r="O7" s="121"/>
      <c r="P7" s="121"/>
      <c r="Q7" s="121"/>
    </row>
    <row r="8" spans="1:17" ht="29" x14ac:dyDescent="0.35">
      <c r="A8" s="25" t="s">
        <v>9</v>
      </c>
      <c r="B8" s="8"/>
      <c r="D8" s="121" t="s">
        <v>22</v>
      </c>
      <c r="E8" s="121"/>
      <c r="F8" s="121"/>
      <c r="G8" s="121"/>
      <c r="H8" s="121"/>
      <c r="I8" s="121"/>
      <c r="J8" s="121"/>
      <c r="K8" s="121"/>
      <c r="L8" s="121"/>
      <c r="M8" s="121"/>
      <c r="N8" s="121"/>
      <c r="O8" s="121"/>
      <c r="P8" s="121"/>
      <c r="Q8" s="121"/>
    </row>
    <row r="9" spans="1:17" x14ac:dyDescent="0.35">
      <c r="A9" s="26" t="s">
        <v>36</v>
      </c>
      <c r="B9" s="73">
        <v>44356</v>
      </c>
      <c r="D9" s="121" t="s">
        <v>30</v>
      </c>
      <c r="E9" s="121"/>
      <c r="F9" s="121"/>
      <c r="G9" s="121"/>
      <c r="H9" s="121"/>
      <c r="I9" s="121"/>
      <c r="J9" s="121"/>
      <c r="K9" s="121"/>
      <c r="L9" s="121"/>
      <c r="M9" s="121"/>
      <c r="N9" s="121"/>
      <c r="O9" s="121"/>
      <c r="P9" s="121"/>
      <c r="Q9" s="121"/>
    </row>
    <row r="10" spans="1:17" ht="29" x14ac:dyDescent="0.35">
      <c r="A10" s="9" t="s">
        <v>11</v>
      </c>
      <c r="B10" s="1"/>
      <c r="D10" s="121" t="s">
        <v>32</v>
      </c>
      <c r="E10" s="121"/>
      <c r="F10" s="121"/>
      <c r="G10" s="121"/>
      <c r="H10" s="121"/>
      <c r="I10" s="121"/>
      <c r="J10" s="121"/>
      <c r="K10" s="121"/>
      <c r="L10" s="121"/>
      <c r="M10" s="121"/>
      <c r="N10" s="121"/>
      <c r="O10" s="121"/>
      <c r="P10" s="121"/>
      <c r="Q10" s="121"/>
    </row>
    <row r="11" spans="1:17" ht="43.5" x14ac:dyDescent="0.35">
      <c r="A11" s="9" t="s">
        <v>37</v>
      </c>
      <c r="B11" s="73">
        <v>44356</v>
      </c>
    </row>
    <row r="12" spans="1:17" ht="32.25" customHeight="1" x14ac:dyDescent="0.35">
      <c r="A12" s="27" t="s">
        <v>5</v>
      </c>
      <c r="B12" s="73">
        <v>44313</v>
      </c>
    </row>
    <row r="13" spans="1:17" ht="34.5" customHeight="1" x14ac:dyDescent="0.35">
      <c r="A13" s="27" t="s">
        <v>38</v>
      </c>
      <c r="B13" s="1">
        <v>29148.959999999999</v>
      </c>
    </row>
    <row r="14" spans="1:17" ht="34.5" customHeight="1" x14ac:dyDescent="0.35">
      <c r="A14" s="27" t="s">
        <v>39</v>
      </c>
      <c r="B14" s="1">
        <v>16492.490000000002</v>
      </c>
      <c r="D14" s="120" t="s">
        <v>33</v>
      </c>
      <c r="E14" s="120"/>
      <c r="F14" s="120"/>
      <c r="G14" s="120"/>
      <c r="H14" s="120"/>
      <c r="I14" s="120"/>
      <c r="J14" s="120"/>
      <c r="K14" s="120"/>
      <c r="L14" s="120"/>
      <c r="M14" s="120"/>
      <c r="N14" s="120"/>
      <c r="O14" s="120"/>
      <c r="P14" s="120"/>
      <c r="Q14" s="120"/>
    </row>
    <row r="15" spans="1:17" ht="30.75" customHeight="1" x14ac:dyDescent="0.35">
      <c r="A15" s="27" t="s">
        <v>6</v>
      </c>
      <c r="B15" s="1" t="s">
        <v>50</v>
      </c>
      <c r="D15" s="123" t="s">
        <v>35</v>
      </c>
      <c r="E15" s="123"/>
      <c r="F15" s="123"/>
      <c r="G15" s="123"/>
      <c r="H15" s="123"/>
      <c r="I15" s="123"/>
      <c r="J15" s="123"/>
      <c r="K15" s="123"/>
      <c r="L15" s="123"/>
      <c r="M15" s="123"/>
      <c r="N15" s="123"/>
      <c r="O15" s="123"/>
      <c r="P15" s="123"/>
      <c r="Q15" s="123"/>
    </row>
    <row r="16" spans="1:17" ht="30" customHeight="1" thickBot="1" x14ac:dyDescent="0.4">
      <c r="A16" s="12"/>
      <c r="B16" s="5"/>
      <c r="C16" s="5"/>
      <c r="D16" s="5"/>
      <c r="E16" s="5"/>
      <c r="F16" s="5"/>
    </row>
    <row r="17" spans="1:18" ht="30" customHeight="1" thickBot="1" x14ac:dyDescent="0.4">
      <c r="A17" s="12"/>
      <c r="B17" s="5"/>
      <c r="C17" s="5"/>
      <c r="D17" s="5"/>
      <c r="E17" s="116" t="s">
        <v>41</v>
      </c>
      <c r="F17" s="117"/>
      <c r="G17" s="117"/>
      <c r="H17" s="118"/>
      <c r="I17" s="118"/>
      <c r="J17" s="117"/>
      <c r="K17" s="118"/>
      <c r="L17" s="118"/>
      <c r="M17" s="118"/>
      <c r="N17" s="118"/>
      <c r="O17" s="118"/>
      <c r="P17" s="118"/>
      <c r="Q17" s="119"/>
    </row>
    <row r="18" spans="1:18" s="10" customFormat="1" ht="184.5" customHeight="1" x14ac:dyDescent="0.35">
      <c r="A18" s="20" t="s">
        <v>10</v>
      </c>
      <c r="B18" s="20" t="s">
        <v>13</v>
      </c>
      <c r="C18" s="20" t="s">
        <v>12</v>
      </c>
      <c r="D18" s="20" t="s">
        <v>14</v>
      </c>
      <c r="E18" s="30" t="s">
        <v>43</v>
      </c>
      <c r="F18" s="28" t="s">
        <v>15</v>
      </c>
      <c r="G18" s="29" t="s">
        <v>16</v>
      </c>
      <c r="H18" s="87" t="s">
        <v>17</v>
      </c>
      <c r="I18" s="88" t="s">
        <v>18</v>
      </c>
      <c r="J18" s="29" t="s">
        <v>19</v>
      </c>
      <c r="K18" s="20" t="s">
        <v>23</v>
      </c>
      <c r="L18" s="20" t="s">
        <v>42</v>
      </c>
      <c r="M18" s="95" t="s">
        <v>44</v>
      </c>
      <c r="N18" s="96" t="s">
        <v>34</v>
      </c>
      <c r="O18" s="87" t="s">
        <v>24</v>
      </c>
      <c r="P18" s="87" t="s">
        <v>27</v>
      </c>
      <c r="Q18" s="88" t="s">
        <v>25</v>
      </c>
    </row>
    <row r="19" spans="1:18" s="6" customFormat="1" ht="15.5" x14ac:dyDescent="0.35">
      <c r="A19" s="65">
        <v>40760080288001</v>
      </c>
      <c r="F19" s="7"/>
      <c r="I19" s="76"/>
      <c r="L19" s="11"/>
      <c r="M19" s="11"/>
      <c r="P19" s="11"/>
    </row>
    <row r="20" spans="1:18" s="6" customFormat="1" ht="15.5" x14ac:dyDescent="0.35">
      <c r="A20" s="35">
        <v>2013</v>
      </c>
      <c r="B20" s="36">
        <v>7287.08</v>
      </c>
      <c r="C20" s="36">
        <v>2429.02</v>
      </c>
      <c r="D20" s="37">
        <f>B20-C20</f>
        <v>4858.0599999999995</v>
      </c>
      <c r="E20" s="90">
        <v>44356</v>
      </c>
      <c r="F20" s="49">
        <v>41354</v>
      </c>
      <c r="G20" s="40">
        <v>1821.77</v>
      </c>
      <c r="H20" s="40">
        <f>G20</f>
        <v>1821.77</v>
      </c>
      <c r="I20" s="47">
        <v>1214.5150000000001</v>
      </c>
      <c r="J20" s="105">
        <f>$E$20-F20+1</f>
        <v>3003</v>
      </c>
      <c r="K20" s="106">
        <f>I20*0.025%</f>
        <v>0.30362875000000006</v>
      </c>
      <c r="L20" s="107">
        <f>J20*K20</f>
        <v>911.79713625000022</v>
      </c>
      <c r="M20" s="41"/>
      <c r="N20" s="35"/>
      <c r="O20" s="35"/>
      <c r="P20" s="41"/>
      <c r="Q20" s="35"/>
    </row>
    <row r="21" spans="1:18" s="6" customFormat="1" ht="15.5" x14ac:dyDescent="0.35">
      <c r="A21" s="35"/>
      <c r="B21" s="36"/>
      <c r="C21" s="36"/>
      <c r="D21" s="36"/>
      <c r="E21" s="50"/>
      <c r="F21" s="49">
        <v>41408</v>
      </c>
      <c r="G21" s="40">
        <v>1821.77</v>
      </c>
      <c r="H21" s="40">
        <f>H20+G21</f>
        <v>3643.54</v>
      </c>
      <c r="I21" s="47">
        <v>1214.5150000000001</v>
      </c>
      <c r="J21" s="105">
        <f t="shared" ref="J21:J23" si="0">$E$20-F21+1</f>
        <v>2949</v>
      </c>
      <c r="K21" s="51">
        <f>I21*0.025%</f>
        <v>0.30362875000000006</v>
      </c>
      <c r="L21" s="52">
        <f>J21*K21</f>
        <v>895.4011837500002</v>
      </c>
      <c r="M21" s="91">
        <v>44356</v>
      </c>
      <c r="N21" s="70"/>
      <c r="O21" s="51"/>
      <c r="P21" s="53">
        <f>O21*N21</f>
        <v>0</v>
      </c>
      <c r="Q21" s="35"/>
    </row>
    <row r="22" spans="1:18" ht="15.5" x14ac:dyDescent="0.35">
      <c r="A22" s="1"/>
      <c r="B22" s="54"/>
      <c r="C22" s="55"/>
      <c r="D22" s="55"/>
      <c r="E22" s="1"/>
      <c r="F22" s="49">
        <v>41499</v>
      </c>
      <c r="G22" s="56">
        <v>1821.77</v>
      </c>
      <c r="H22" s="56">
        <f>H21+G22</f>
        <v>5465.3099999999995</v>
      </c>
      <c r="I22" s="47">
        <v>1214.5150000000001</v>
      </c>
      <c r="J22" s="105">
        <f t="shared" si="0"/>
        <v>2858</v>
      </c>
      <c r="K22" s="51">
        <f t="shared" ref="K22:K23" si="1">I22*0.025%</f>
        <v>0.30362875000000006</v>
      </c>
      <c r="L22" s="52">
        <f>J22*K22</f>
        <v>867.77096750000021</v>
      </c>
      <c r="M22" s="92"/>
      <c r="N22" s="70"/>
      <c r="O22" s="51"/>
      <c r="P22" s="53">
        <f t="shared" ref="P22:P23" si="2">O22*N22</f>
        <v>0</v>
      </c>
      <c r="Q22" s="1"/>
      <c r="R22" s="31"/>
    </row>
    <row r="23" spans="1:18" ht="15.5" x14ac:dyDescent="0.35">
      <c r="A23" s="1"/>
      <c r="B23" s="55"/>
      <c r="C23" s="55"/>
      <c r="D23" s="55"/>
      <c r="E23" s="1"/>
      <c r="F23" s="49">
        <v>41590</v>
      </c>
      <c r="G23" s="40">
        <v>1821.77</v>
      </c>
      <c r="H23" s="56">
        <f>H22+G23</f>
        <v>7287.08</v>
      </c>
      <c r="I23" s="47">
        <v>1214.5150000000001</v>
      </c>
      <c r="J23" s="105">
        <f t="shared" si="0"/>
        <v>2767</v>
      </c>
      <c r="K23" s="51">
        <f t="shared" si="1"/>
        <v>0.30362875000000006</v>
      </c>
      <c r="L23" s="52">
        <f>J23*K23</f>
        <v>840.14075125000011</v>
      </c>
      <c r="M23" s="92"/>
      <c r="N23" s="70"/>
      <c r="O23" s="51"/>
      <c r="P23" s="53">
        <f t="shared" si="2"/>
        <v>0</v>
      </c>
      <c r="Q23" s="1"/>
    </row>
    <row r="24" spans="1:18" x14ac:dyDescent="0.35">
      <c r="A24" s="1"/>
      <c r="B24" s="55"/>
      <c r="C24" s="55"/>
      <c r="D24" s="55"/>
      <c r="E24" s="1"/>
      <c r="F24" s="58"/>
      <c r="G24" s="1"/>
      <c r="H24" s="1"/>
      <c r="I24" s="78">
        <f>SUM(I20:I23)</f>
        <v>4858.0600000000004</v>
      </c>
      <c r="J24" s="104"/>
      <c r="K24" s="51"/>
      <c r="L24" s="60">
        <f>SUM(L20:L23)</f>
        <v>3515.1100387500005</v>
      </c>
      <c r="M24" s="93"/>
      <c r="N24" s="94"/>
      <c r="O24" s="1"/>
      <c r="P24" s="60">
        <f>SUM(P21:P23)</f>
        <v>0</v>
      </c>
      <c r="Q24" s="59">
        <f>L24+P24</f>
        <v>3515.1100387500005</v>
      </c>
    </row>
    <row r="25" spans="1:18" ht="15.5" x14ac:dyDescent="0.35">
      <c r="A25" s="35">
        <v>2014</v>
      </c>
      <c r="B25" s="36">
        <v>7287.33</v>
      </c>
      <c r="C25" s="36">
        <v>2429.12</v>
      </c>
      <c r="D25" s="37">
        <f>B25-C25</f>
        <v>4858.21</v>
      </c>
      <c r="E25" s="38"/>
      <c r="F25" s="49">
        <v>41729</v>
      </c>
      <c r="G25" s="40">
        <v>1821.84</v>
      </c>
      <c r="H25" s="40">
        <f>G25</f>
        <v>1821.84</v>
      </c>
      <c r="I25" s="86">
        <v>1214.5525</v>
      </c>
      <c r="J25" s="108">
        <f>$E$20-F25+1</f>
        <v>2628</v>
      </c>
      <c r="K25" s="106">
        <f>I25*0.025%</f>
        <v>0.30363812499999998</v>
      </c>
      <c r="L25" s="109">
        <f>ROUND(J25*K25,2)</f>
        <v>797.96</v>
      </c>
      <c r="M25" s="48"/>
      <c r="N25" s="70"/>
      <c r="O25" s="35"/>
      <c r="P25" s="41"/>
      <c r="Q25" s="35"/>
    </row>
    <row r="26" spans="1:18" s="34" customFormat="1" ht="15.5" x14ac:dyDescent="0.35">
      <c r="A26" s="42"/>
      <c r="B26" s="43"/>
      <c r="C26" s="43"/>
      <c r="D26" s="44"/>
      <c r="E26" s="45"/>
      <c r="F26" s="46">
        <v>41773</v>
      </c>
      <c r="G26" s="47">
        <v>1821.83</v>
      </c>
      <c r="H26" s="47">
        <f>SUM(H25,G26)</f>
        <v>3643.67</v>
      </c>
      <c r="I26" s="86">
        <v>1214.5525</v>
      </c>
      <c r="J26" s="108">
        <f t="shared" ref="J26:J28" si="3">$E$20-F26+1</f>
        <v>2584</v>
      </c>
      <c r="K26" s="51">
        <f>I26*0.025%</f>
        <v>0.30363812499999998</v>
      </c>
      <c r="L26" s="97">
        <f>ROUND(J26*K26,2)</f>
        <v>784.6</v>
      </c>
      <c r="M26" s="48"/>
      <c r="N26" s="70"/>
      <c r="O26" s="42"/>
      <c r="P26" s="48"/>
      <c r="Q26" s="42"/>
    </row>
    <row r="27" spans="1:18" ht="15.5" x14ac:dyDescent="0.35">
      <c r="A27" s="35"/>
      <c r="B27" s="36"/>
      <c r="C27" s="36"/>
      <c r="D27" s="36"/>
      <c r="E27" s="50"/>
      <c r="F27" s="49">
        <v>41866</v>
      </c>
      <c r="G27" s="40">
        <v>1821.83</v>
      </c>
      <c r="H27" s="40">
        <f>SUM(H26,G27)</f>
        <v>5465.5</v>
      </c>
      <c r="I27" s="86">
        <v>1214.5525</v>
      </c>
      <c r="J27" s="108">
        <f t="shared" si="3"/>
        <v>2491</v>
      </c>
      <c r="K27" s="51">
        <f>I27*0.025%</f>
        <v>0.30363812499999998</v>
      </c>
      <c r="L27" s="97">
        <f t="shared" ref="L27:L28" si="4">ROUND(J27*K27,2)</f>
        <v>756.36</v>
      </c>
      <c r="M27" s="82"/>
      <c r="N27" s="70"/>
      <c r="O27" s="51"/>
      <c r="P27" s="53">
        <f>O27*N27</f>
        <v>0</v>
      </c>
      <c r="Q27" s="35"/>
    </row>
    <row r="28" spans="1:18" ht="15.5" x14ac:dyDescent="0.35">
      <c r="A28" s="1"/>
      <c r="B28" s="54"/>
      <c r="C28" s="55"/>
      <c r="D28" s="55"/>
      <c r="E28" s="1"/>
      <c r="F28" s="49">
        <v>41956</v>
      </c>
      <c r="G28" s="56">
        <v>1821.83</v>
      </c>
      <c r="H28" s="56">
        <f>SUM(H27,G28)</f>
        <v>7287.33</v>
      </c>
      <c r="I28" s="86">
        <v>1214.5525</v>
      </c>
      <c r="J28" s="108">
        <f t="shared" si="3"/>
        <v>2401</v>
      </c>
      <c r="K28" s="51">
        <f>I28*0.025%</f>
        <v>0.30363812499999998</v>
      </c>
      <c r="L28" s="97">
        <f t="shared" si="4"/>
        <v>729.04</v>
      </c>
      <c r="M28" s="82"/>
      <c r="N28" s="70"/>
      <c r="O28" s="51"/>
      <c r="P28" s="53">
        <f t="shared" ref="P28" si="5">O28*N28</f>
        <v>0</v>
      </c>
      <c r="Q28" s="1"/>
    </row>
    <row r="29" spans="1:18" x14ac:dyDescent="0.35">
      <c r="A29" s="1"/>
      <c r="B29" s="55"/>
      <c r="C29" s="55"/>
      <c r="D29" s="55"/>
      <c r="E29" s="1"/>
      <c r="F29" s="58"/>
      <c r="G29" s="1"/>
      <c r="H29" s="1"/>
      <c r="I29" s="78">
        <f>SUM(I25:I28)</f>
        <v>4858.21</v>
      </c>
      <c r="J29" s="104"/>
      <c r="K29" s="57"/>
      <c r="L29" s="99">
        <f>SUM(L25:L28)</f>
        <v>3067.96</v>
      </c>
      <c r="M29" s="60"/>
      <c r="N29" s="71"/>
      <c r="O29" s="1"/>
      <c r="P29" s="60">
        <f>SUM(P27:P28)</f>
        <v>0</v>
      </c>
      <c r="Q29" s="59">
        <f>L29+P29</f>
        <v>3067.96</v>
      </c>
    </row>
    <row r="30" spans="1:18" x14ac:dyDescent="0.35">
      <c r="A30" s="1"/>
      <c r="B30" s="55"/>
      <c r="C30" s="55"/>
      <c r="D30" s="55"/>
      <c r="E30" s="1"/>
      <c r="F30" s="58"/>
      <c r="G30" s="1"/>
      <c r="H30" s="1"/>
      <c r="I30" s="79"/>
      <c r="J30" s="71"/>
      <c r="K30" s="1"/>
      <c r="L30" s="62"/>
      <c r="M30" s="62"/>
      <c r="N30" s="71"/>
      <c r="O30" s="1"/>
      <c r="P30" s="62"/>
      <c r="Q30" s="1"/>
    </row>
    <row r="31" spans="1:18" ht="15.5" x14ac:dyDescent="0.35">
      <c r="A31" s="35">
        <v>2015</v>
      </c>
      <c r="B31" s="36">
        <v>7287.33</v>
      </c>
      <c r="C31" s="36">
        <v>2429.12</v>
      </c>
      <c r="D31" s="37">
        <f>B31-C31</f>
        <v>4858.21</v>
      </c>
      <c r="E31" s="38"/>
      <c r="F31" s="49">
        <v>42090</v>
      </c>
      <c r="G31" s="40">
        <v>1821.84</v>
      </c>
      <c r="H31" s="40">
        <f>G31</f>
        <v>1821.84</v>
      </c>
      <c r="I31" s="86">
        <v>1214.5525</v>
      </c>
      <c r="J31" s="61">
        <f>$E$20-F31+1</f>
        <v>2267</v>
      </c>
      <c r="K31" s="106">
        <f>I31*0.025%</f>
        <v>0.30363812499999998</v>
      </c>
      <c r="L31" s="110">
        <f>ROUND(J31*K31,2)</f>
        <v>688.35</v>
      </c>
      <c r="M31" s="41"/>
      <c r="N31" s="72"/>
      <c r="O31" s="35"/>
      <c r="P31" s="41"/>
      <c r="Q31" s="35"/>
    </row>
    <row r="32" spans="1:18" ht="15.5" x14ac:dyDescent="0.35">
      <c r="A32" s="35"/>
      <c r="B32" s="36"/>
      <c r="C32" s="36"/>
      <c r="D32" s="36"/>
      <c r="E32" s="50"/>
      <c r="F32" s="49">
        <v>42138</v>
      </c>
      <c r="G32" s="40">
        <v>1821.83</v>
      </c>
      <c r="H32" s="40">
        <f>H31+G32</f>
        <v>3643.67</v>
      </c>
      <c r="I32" s="86">
        <v>1214.5525</v>
      </c>
      <c r="J32" s="61">
        <f t="shared" ref="J32:J34" si="6">$E$20-F32+1</f>
        <v>2219</v>
      </c>
      <c r="K32" s="51">
        <f>I32*0.025%</f>
        <v>0.30363812499999998</v>
      </c>
      <c r="L32" s="98">
        <f>ROUND(J32*K32,2)</f>
        <v>673.77</v>
      </c>
      <c r="M32" s="53"/>
      <c r="N32" s="72"/>
      <c r="O32" s="51"/>
      <c r="P32" s="53">
        <f>O32*N32</f>
        <v>0</v>
      </c>
      <c r="Q32" s="35"/>
    </row>
    <row r="33" spans="1:17" ht="15.5" x14ac:dyDescent="0.35">
      <c r="A33" s="1"/>
      <c r="B33" s="54"/>
      <c r="C33" s="55"/>
      <c r="D33" s="55"/>
      <c r="E33" s="1"/>
      <c r="F33" s="49">
        <v>42233</v>
      </c>
      <c r="G33" s="56">
        <v>1821.83</v>
      </c>
      <c r="H33" s="56">
        <f>H32+G33</f>
        <v>5465.5</v>
      </c>
      <c r="I33" s="86">
        <v>1214.5525</v>
      </c>
      <c r="J33" s="61">
        <f t="shared" si="6"/>
        <v>2124</v>
      </c>
      <c r="K33" s="51">
        <f t="shared" ref="K33" si="7">I33*0.025%</f>
        <v>0.30363812499999998</v>
      </c>
      <c r="L33" s="98">
        <f t="shared" ref="L33:L34" si="8">ROUND(J33*K33,2)</f>
        <v>644.92999999999995</v>
      </c>
      <c r="M33" s="53"/>
      <c r="N33" s="72"/>
      <c r="O33" s="51"/>
      <c r="P33" s="53">
        <f t="shared" ref="P33" si="9">O33*N33</f>
        <v>0</v>
      </c>
      <c r="Q33" s="1"/>
    </row>
    <row r="34" spans="1:17" ht="15.5" x14ac:dyDescent="0.35">
      <c r="A34" s="1"/>
      <c r="B34" s="54"/>
      <c r="C34" s="55"/>
      <c r="D34" s="55"/>
      <c r="E34" s="1"/>
      <c r="F34" s="49">
        <v>42319</v>
      </c>
      <c r="G34" s="56">
        <v>1821.83</v>
      </c>
      <c r="H34" s="56">
        <f t="shared" ref="H34" si="10">H33+G34</f>
        <v>7287.33</v>
      </c>
      <c r="I34" s="86">
        <v>1214.5525</v>
      </c>
      <c r="J34" s="61">
        <f t="shared" si="6"/>
        <v>2038</v>
      </c>
      <c r="K34" s="51">
        <f>I34*0.025%</f>
        <v>0.30363812499999998</v>
      </c>
      <c r="L34" s="98">
        <f t="shared" si="8"/>
        <v>618.80999999999995</v>
      </c>
      <c r="M34" s="53"/>
      <c r="N34" s="61"/>
      <c r="O34" s="51"/>
      <c r="P34" s="53"/>
      <c r="Q34" s="1"/>
    </row>
    <row r="35" spans="1:17" x14ac:dyDescent="0.35">
      <c r="A35" s="66">
        <v>40760080288004</v>
      </c>
      <c r="B35" s="55"/>
      <c r="C35" s="55"/>
      <c r="D35" s="55"/>
      <c r="E35" s="1"/>
      <c r="F35" s="58"/>
      <c r="G35" s="1"/>
      <c r="H35" s="1"/>
      <c r="I35" s="78">
        <f>SUM(I31:I34)</f>
        <v>4858.21</v>
      </c>
      <c r="J35" s="104"/>
      <c r="K35" s="57"/>
      <c r="L35" s="99">
        <f>SUM(L31:L34)</f>
        <v>2625.8599999999997</v>
      </c>
      <c r="M35" s="60"/>
      <c r="N35" s="1"/>
      <c r="O35" s="1"/>
      <c r="P35" s="60">
        <f>SUM(P32:P34)</f>
        <v>0</v>
      </c>
      <c r="Q35" s="59">
        <f>L35+P35</f>
        <v>2625.8599999999997</v>
      </c>
    </row>
    <row r="36" spans="1:17" x14ac:dyDescent="0.35">
      <c r="A36" s="63">
        <v>2013</v>
      </c>
      <c r="B36" s="55">
        <v>7287.08</v>
      </c>
      <c r="C36" s="55">
        <v>2429.02</v>
      </c>
      <c r="D36" s="85">
        <f>B36-C36</f>
        <v>4858.0599999999995</v>
      </c>
      <c r="E36" s="73">
        <v>44356</v>
      </c>
      <c r="F36" s="84">
        <v>41354</v>
      </c>
      <c r="G36" s="1">
        <v>1821.77</v>
      </c>
      <c r="H36" s="1">
        <f>G36</f>
        <v>1821.77</v>
      </c>
      <c r="I36" s="47">
        <v>1214.5150000000001</v>
      </c>
      <c r="J36" s="57">
        <f>$E$20-F36+1</f>
        <v>3003</v>
      </c>
      <c r="K36" s="67">
        <f>I36*0.025%</f>
        <v>0.30362875000000006</v>
      </c>
      <c r="L36" s="67">
        <f>J36*K36</f>
        <v>911.79713625000022</v>
      </c>
      <c r="M36" s="60"/>
      <c r="N36" s="1"/>
      <c r="O36" s="1"/>
      <c r="P36" s="60"/>
      <c r="Q36" s="59"/>
    </row>
    <row r="37" spans="1:17" x14ac:dyDescent="0.35">
      <c r="A37" s="63"/>
      <c r="B37" s="55"/>
      <c r="C37" s="55"/>
      <c r="D37" s="55"/>
      <c r="E37" s="1"/>
      <c r="F37" s="83">
        <v>41408</v>
      </c>
      <c r="G37" s="1">
        <v>1821.77</v>
      </c>
      <c r="H37" s="1">
        <f>H36+G37</f>
        <v>3643.54</v>
      </c>
      <c r="I37" s="47">
        <v>1214.5150000000001</v>
      </c>
      <c r="J37" s="57">
        <f t="shared" ref="J37:J39" si="11">$E$20-F37+1</f>
        <v>2949</v>
      </c>
      <c r="K37" s="68">
        <f>I37*0.025%</f>
        <v>0.30362875000000006</v>
      </c>
      <c r="L37" s="102">
        <f>J37*K37</f>
        <v>895.4011837500002</v>
      </c>
      <c r="M37" s="69">
        <v>44356</v>
      </c>
      <c r="N37" s="1"/>
      <c r="O37" s="55"/>
      <c r="P37" s="60">
        <f>O37*N37</f>
        <v>0</v>
      </c>
      <c r="Q37" s="59"/>
    </row>
    <row r="38" spans="1:17" x14ac:dyDescent="0.35">
      <c r="A38" s="63"/>
      <c r="B38" s="55"/>
      <c r="C38" s="55"/>
      <c r="D38" s="55"/>
      <c r="E38" s="1"/>
      <c r="F38" s="83">
        <v>41499</v>
      </c>
      <c r="G38" s="1">
        <v>1821.77</v>
      </c>
      <c r="H38" s="1">
        <f>H37+G38</f>
        <v>5465.3099999999995</v>
      </c>
      <c r="I38" s="47">
        <v>1214.5150000000001</v>
      </c>
      <c r="J38" s="57">
        <f t="shared" si="11"/>
        <v>2858</v>
      </c>
      <c r="K38" s="68">
        <f t="shared" ref="K38:K39" si="12">I38*0.025%</f>
        <v>0.30362875000000006</v>
      </c>
      <c r="L38" s="102">
        <f>J38*K38</f>
        <v>867.77096750000021</v>
      </c>
      <c r="M38" s="60"/>
      <c r="N38" s="1"/>
      <c r="O38" s="55"/>
      <c r="P38" s="60">
        <f t="shared" ref="P38:P39" si="13">O38*N38</f>
        <v>0</v>
      </c>
      <c r="Q38" s="59"/>
    </row>
    <row r="39" spans="1:17" x14ac:dyDescent="0.35">
      <c r="A39" s="63"/>
      <c r="B39" s="55"/>
      <c r="C39" s="55"/>
      <c r="D39" s="55"/>
      <c r="E39" s="1"/>
      <c r="F39" s="83">
        <v>41590</v>
      </c>
      <c r="G39" s="1">
        <v>1821.77</v>
      </c>
      <c r="H39" s="1">
        <f>H38+G39</f>
        <v>7287.08</v>
      </c>
      <c r="I39" s="47">
        <v>1214.5150000000001</v>
      </c>
      <c r="J39" s="57">
        <f t="shared" si="11"/>
        <v>2767</v>
      </c>
      <c r="K39" s="68">
        <f t="shared" si="12"/>
        <v>0.30362875000000006</v>
      </c>
      <c r="L39" s="102">
        <f>J39*K39</f>
        <v>840.14075125000011</v>
      </c>
      <c r="M39" s="60"/>
      <c r="N39" s="1"/>
      <c r="O39" s="55"/>
      <c r="P39" s="60">
        <f t="shared" si="13"/>
        <v>0</v>
      </c>
      <c r="Q39" s="59"/>
    </row>
    <row r="40" spans="1:17" x14ac:dyDescent="0.35">
      <c r="A40" s="63"/>
      <c r="B40" s="55"/>
      <c r="C40" s="55"/>
      <c r="D40" s="55"/>
      <c r="E40" s="1"/>
      <c r="F40" s="83"/>
      <c r="G40" s="1"/>
      <c r="H40" s="1"/>
      <c r="I40" s="78">
        <f>SUM(I36:I39)</f>
        <v>4858.0600000000004</v>
      </c>
      <c r="J40" s="104"/>
      <c r="K40" s="68"/>
      <c r="L40" s="99">
        <f>SUM(L36:L39)</f>
        <v>3515.1100387500005</v>
      </c>
      <c r="M40" s="60"/>
      <c r="N40" s="1"/>
      <c r="O40" s="55"/>
      <c r="P40" s="60">
        <f>SUM(P37:P39)</f>
        <v>0</v>
      </c>
      <c r="Q40" s="59">
        <f>L40+P40</f>
        <v>3515.1100387500005</v>
      </c>
    </row>
    <row r="41" spans="1:17" x14ac:dyDescent="0.35">
      <c r="A41" s="63">
        <v>2014</v>
      </c>
      <c r="B41" s="55">
        <v>7287.33</v>
      </c>
      <c r="C41" s="55">
        <v>2429.12</v>
      </c>
      <c r="D41" s="85">
        <f>B41-C41</f>
        <v>4858.21</v>
      </c>
      <c r="E41" s="1"/>
      <c r="F41" s="83">
        <v>41729</v>
      </c>
      <c r="G41" s="1">
        <v>1821.84</v>
      </c>
      <c r="H41" s="1">
        <f>G41</f>
        <v>1821.84</v>
      </c>
      <c r="I41" s="86">
        <v>1214.5525</v>
      </c>
      <c r="J41" s="57">
        <f>$E$20-F41+1</f>
        <v>2628</v>
      </c>
      <c r="K41" s="67">
        <f>I41*0.025%</f>
        <v>0.30363812499999998</v>
      </c>
      <c r="L41" s="111">
        <f>ROUND(J41*K41,2)</f>
        <v>797.96</v>
      </c>
      <c r="M41" s="60"/>
      <c r="N41" s="1"/>
      <c r="O41" s="55"/>
      <c r="P41" s="60"/>
      <c r="Q41" s="59"/>
    </row>
    <row r="42" spans="1:17" x14ac:dyDescent="0.35">
      <c r="A42" s="63"/>
      <c r="B42" s="55"/>
      <c r="C42" s="55"/>
      <c r="D42" s="55"/>
      <c r="E42" s="1"/>
      <c r="F42" s="83">
        <v>41773</v>
      </c>
      <c r="G42" s="1">
        <v>1821.83</v>
      </c>
      <c r="H42" s="1">
        <f>SUM(H41,G42)</f>
        <v>3643.67</v>
      </c>
      <c r="I42" s="86">
        <v>1214.5525</v>
      </c>
      <c r="J42" s="57">
        <f t="shared" ref="J42:J44" si="14">$E$20-F42+1</f>
        <v>2584</v>
      </c>
      <c r="K42" s="68">
        <f>I42*0.025%</f>
        <v>0.30363812499999998</v>
      </c>
      <c r="L42" s="101">
        <f>ROUND(J42*K42,2)</f>
        <v>784.6</v>
      </c>
      <c r="M42" s="60"/>
      <c r="N42" s="1"/>
      <c r="O42" s="55"/>
      <c r="P42" s="60"/>
      <c r="Q42" s="59"/>
    </row>
    <row r="43" spans="1:17" x14ac:dyDescent="0.35">
      <c r="A43" s="63"/>
      <c r="B43" s="55"/>
      <c r="C43" s="55"/>
      <c r="D43" s="55"/>
      <c r="E43" s="1"/>
      <c r="F43" s="83">
        <v>41866</v>
      </c>
      <c r="G43" s="1">
        <v>1821.83</v>
      </c>
      <c r="H43" s="1">
        <f>SUM(H42,G43)</f>
        <v>5465.5</v>
      </c>
      <c r="I43" s="86">
        <v>1214.5525</v>
      </c>
      <c r="J43" s="57">
        <f t="shared" si="14"/>
        <v>2491</v>
      </c>
      <c r="K43" s="68">
        <f>I43*0.025%</f>
        <v>0.30363812499999998</v>
      </c>
      <c r="L43" s="101">
        <f t="shared" ref="L43:L44" si="15">ROUND(J43*K43,2)</f>
        <v>756.36</v>
      </c>
      <c r="M43" s="60"/>
      <c r="N43" s="1"/>
      <c r="O43" s="55"/>
      <c r="P43" s="60">
        <f>O43*N43</f>
        <v>0</v>
      </c>
      <c r="Q43" s="59"/>
    </row>
    <row r="44" spans="1:17" x14ac:dyDescent="0.35">
      <c r="A44" s="63"/>
      <c r="B44" s="55"/>
      <c r="C44" s="55"/>
      <c r="D44" s="55"/>
      <c r="E44" s="1"/>
      <c r="F44" s="83">
        <v>41956</v>
      </c>
      <c r="G44" s="1">
        <v>1821.83</v>
      </c>
      <c r="H44" s="1">
        <f>SUM(H43,G44)</f>
        <v>7287.33</v>
      </c>
      <c r="I44" s="86">
        <v>1214.5525</v>
      </c>
      <c r="J44" s="57">
        <f t="shared" si="14"/>
        <v>2401</v>
      </c>
      <c r="K44" s="68">
        <f t="shared" ref="K44" si="16">I44*0.025%</f>
        <v>0.30363812499999998</v>
      </c>
      <c r="L44" s="101">
        <f t="shared" si="15"/>
        <v>729.04</v>
      </c>
      <c r="M44" s="60"/>
      <c r="N44" s="1"/>
      <c r="O44" s="55"/>
      <c r="P44" s="60">
        <f t="shared" ref="P44" si="17">O44*N44</f>
        <v>0</v>
      </c>
      <c r="Q44" s="59"/>
    </row>
    <row r="45" spans="1:17" x14ac:dyDescent="0.35">
      <c r="A45" s="63"/>
      <c r="B45" s="55"/>
      <c r="C45" s="55"/>
      <c r="D45" s="55"/>
      <c r="E45" s="1"/>
      <c r="F45" s="83"/>
      <c r="G45" s="1"/>
      <c r="H45" s="1"/>
      <c r="I45" s="78">
        <f>SUM(I41:I44)</f>
        <v>4858.21</v>
      </c>
      <c r="J45" s="104"/>
      <c r="K45" s="68"/>
      <c r="L45" s="99">
        <f>SUM(L41:L44)</f>
        <v>3067.96</v>
      </c>
      <c r="M45" s="60"/>
      <c r="N45" s="1"/>
      <c r="O45" s="55"/>
      <c r="P45" s="60">
        <f>SUM(P43:P44)</f>
        <v>0</v>
      </c>
      <c r="Q45" s="59">
        <f>L45+P45</f>
        <v>3067.96</v>
      </c>
    </row>
    <row r="46" spans="1:17" x14ac:dyDescent="0.35">
      <c r="A46" s="63"/>
      <c r="B46" s="55"/>
      <c r="C46" s="55"/>
      <c r="D46" s="85"/>
      <c r="E46" s="1"/>
      <c r="F46" s="83"/>
      <c r="G46" s="1"/>
      <c r="H46" s="1"/>
      <c r="I46" s="78"/>
      <c r="J46" s="71"/>
      <c r="K46" s="68"/>
      <c r="L46" s="99"/>
      <c r="M46" s="60"/>
      <c r="N46" s="1"/>
      <c r="O46" s="55"/>
      <c r="P46" s="60"/>
      <c r="Q46" s="59"/>
    </row>
    <row r="47" spans="1:17" x14ac:dyDescent="0.35">
      <c r="A47" s="63">
        <v>2015</v>
      </c>
      <c r="B47" s="55">
        <v>7287.33</v>
      </c>
      <c r="C47" s="55">
        <v>2429.12</v>
      </c>
      <c r="D47" s="85">
        <f>B47-C47</f>
        <v>4858.21</v>
      </c>
      <c r="E47" s="1"/>
      <c r="F47" s="84">
        <v>42090</v>
      </c>
      <c r="G47" s="1">
        <v>1821.84</v>
      </c>
      <c r="H47" s="1">
        <f>G47</f>
        <v>1821.84</v>
      </c>
      <c r="I47" s="86">
        <v>1214.5525</v>
      </c>
      <c r="J47" s="57">
        <f>$E$20-F47+1</f>
        <v>2267</v>
      </c>
      <c r="K47" s="67">
        <f>I47*0.025%</f>
        <v>0.30363812499999998</v>
      </c>
      <c r="L47" s="111">
        <f>ROUND(J47*K47,2)</f>
        <v>688.35</v>
      </c>
      <c r="M47" s="60"/>
      <c r="N47" s="1"/>
      <c r="O47" s="55"/>
      <c r="P47" s="60"/>
      <c r="Q47" s="59"/>
    </row>
    <row r="48" spans="1:17" x14ac:dyDescent="0.35">
      <c r="A48" s="63"/>
      <c r="B48" s="55"/>
      <c r="C48" s="55"/>
      <c r="D48" s="55"/>
      <c r="E48" s="1"/>
      <c r="F48" s="83">
        <v>42138</v>
      </c>
      <c r="G48" s="1">
        <v>1821.83</v>
      </c>
      <c r="H48" s="1">
        <f>H47+G48</f>
        <v>3643.67</v>
      </c>
      <c r="I48" s="86">
        <v>1214.5525</v>
      </c>
      <c r="J48" s="57">
        <f>$E$20-F48+1</f>
        <v>2219</v>
      </c>
      <c r="K48" s="68">
        <f>I48*0.025%</f>
        <v>0.30363812499999998</v>
      </c>
      <c r="L48" s="101">
        <f>ROUND(J48*K48,2)</f>
        <v>673.77</v>
      </c>
      <c r="M48" s="60"/>
      <c r="N48" s="1"/>
      <c r="O48" s="55"/>
      <c r="P48" s="60">
        <f>O48*N48</f>
        <v>0</v>
      </c>
      <c r="Q48" s="59"/>
    </row>
    <row r="49" spans="1:18" x14ac:dyDescent="0.35">
      <c r="A49" s="63"/>
      <c r="B49" s="55"/>
      <c r="C49" s="55"/>
      <c r="D49" s="55"/>
      <c r="E49" s="1"/>
      <c r="F49" s="83">
        <v>42233</v>
      </c>
      <c r="G49" s="1">
        <v>1821.83</v>
      </c>
      <c r="H49" s="1">
        <f>H48+G49</f>
        <v>5465.5</v>
      </c>
      <c r="I49" s="86">
        <v>1214.5525</v>
      </c>
      <c r="J49" s="57">
        <f>E20-F49</f>
        <v>2123</v>
      </c>
      <c r="K49" s="68">
        <f t="shared" ref="K49:K50" si="18">I49*0.025%</f>
        <v>0.30363812499999998</v>
      </c>
      <c r="L49" s="101">
        <f t="shared" ref="L49:L50" si="19">ROUND(J49*K49,2)</f>
        <v>644.62</v>
      </c>
      <c r="M49" s="60"/>
      <c r="N49" s="1"/>
      <c r="O49" s="55"/>
      <c r="P49" s="60">
        <f t="shared" ref="P49" si="20">O49*N49</f>
        <v>0</v>
      </c>
      <c r="Q49" s="59"/>
    </row>
    <row r="50" spans="1:18" x14ac:dyDescent="0.35">
      <c r="A50" s="63"/>
      <c r="B50" s="55"/>
      <c r="C50" s="55"/>
      <c r="D50" s="55"/>
      <c r="E50" s="1"/>
      <c r="F50" s="83">
        <v>42319</v>
      </c>
      <c r="G50" s="1">
        <v>1821.83</v>
      </c>
      <c r="H50" s="1">
        <f t="shared" ref="H50" si="21">H49+G50</f>
        <v>7287.33</v>
      </c>
      <c r="I50" s="86">
        <v>1214.5525</v>
      </c>
      <c r="J50" s="57">
        <f>E20-F50</f>
        <v>2037</v>
      </c>
      <c r="K50" s="68">
        <f t="shared" si="18"/>
        <v>0.30363812499999998</v>
      </c>
      <c r="L50" s="101">
        <f t="shared" si="19"/>
        <v>618.51</v>
      </c>
      <c r="M50" s="60"/>
      <c r="N50" s="1"/>
      <c r="O50" s="55"/>
      <c r="P50" s="60"/>
      <c r="Q50" s="59"/>
    </row>
    <row r="51" spans="1:18" x14ac:dyDescent="0.35">
      <c r="A51" s="63"/>
      <c r="B51" s="55"/>
      <c r="C51" s="55"/>
      <c r="D51" s="55"/>
      <c r="E51" s="1"/>
      <c r="F51" s="58"/>
      <c r="G51" s="1"/>
      <c r="H51" s="1"/>
      <c r="I51" s="78">
        <f>SUM(I47:I50)</f>
        <v>4858.21</v>
      </c>
      <c r="J51" s="57"/>
      <c r="K51" s="67"/>
      <c r="L51" s="99">
        <f>SUM(L47:L50)</f>
        <v>2625.25</v>
      </c>
      <c r="M51" s="60"/>
      <c r="N51" s="1"/>
      <c r="O51" s="1"/>
      <c r="P51" s="60">
        <f>SUM(P48:P50)</f>
        <v>0</v>
      </c>
      <c r="Q51" s="59">
        <f>L51+P51</f>
        <v>2625.25</v>
      </c>
    </row>
    <row r="52" spans="1:18" x14ac:dyDescent="0.35">
      <c r="A52" s="63"/>
      <c r="B52" s="55"/>
      <c r="C52" s="55"/>
      <c r="D52" s="55"/>
      <c r="E52" s="1"/>
      <c r="F52" s="58"/>
      <c r="G52" s="1"/>
      <c r="H52" s="1"/>
      <c r="I52" s="78"/>
      <c r="J52" s="57"/>
      <c r="K52" s="67"/>
      <c r="L52" s="99"/>
      <c r="M52" s="60"/>
      <c r="N52" s="1"/>
      <c r="O52" s="1"/>
      <c r="P52" s="60"/>
      <c r="Q52" s="59"/>
    </row>
    <row r="53" spans="1:18" x14ac:dyDescent="0.35">
      <c r="B53" s="32"/>
      <c r="C53" s="32"/>
      <c r="D53" s="32"/>
      <c r="F53" s="13"/>
      <c r="L53" s="100"/>
      <c r="M53" s="18"/>
      <c r="P53" s="18"/>
    </row>
    <row r="54" spans="1:18" s="14" customFormat="1" x14ac:dyDescent="0.35">
      <c r="A54" s="14" t="s">
        <v>26</v>
      </c>
      <c r="B54" s="33"/>
      <c r="C54" s="33"/>
      <c r="D54" s="33">
        <f>D20+D25+D31+D36+D41+D47</f>
        <v>29148.959999999999</v>
      </c>
      <c r="E54" s="17"/>
      <c r="F54" s="15"/>
      <c r="I54" s="80">
        <f>I24+I29+I35+I40+I45+I51</f>
        <v>29148.959999999999</v>
      </c>
      <c r="L54" s="19">
        <f>ROUND(L24+L29+L35+L40+L45+L51,2)</f>
        <v>18417.25</v>
      </c>
      <c r="M54" s="19"/>
      <c r="P54" s="103">
        <f>P24+P29+P35+P40+P45+P51</f>
        <v>0</v>
      </c>
      <c r="Q54" s="16">
        <f>ROUND(Q24+Q29+Q35+Q40+Q45+Q51,2)</f>
        <v>18417.25</v>
      </c>
    </row>
    <row r="56" spans="1:18" x14ac:dyDescent="0.35">
      <c r="K56" s="112" t="s">
        <v>51</v>
      </c>
      <c r="L56" s="113">
        <f>L54-Aprekins!L54</f>
        <v>345.79999999999927</v>
      </c>
      <c r="M56" s="31">
        <f>L54-L56</f>
        <v>18071.45</v>
      </c>
      <c r="Q56" s="115"/>
    </row>
    <row r="57" spans="1:18" x14ac:dyDescent="0.35">
      <c r="Q57" s="114"/>
      <c r="R57" s="31"/>
    </row>
    <row r="58" spans="1:18" x14ac:dyDescent="0.35">
      <c r="Q58" s="114"/>
      <c r="R58" s="31"/>
    </row>
  </sheetData>
  <mergeCells count="9">
    <mergeCell ref="D14:Q14"/>
    <mergeCell ref="D15:Q15"/>
    <mergeCell ref="E17:Q17"/>
    <mergeCell ref="D5:Q5"/>
    <mergeCell ref="D6:Q6"/>
    <mergeCell ref="D7:Q7"/>
    <mergeCell ref="D8:Q8"/>
    <mergeCell ref="D9:Q9"/>
    <mergeCell ref="D10:Q10"/>
  </mergeCells>
  <hyperlinks>
    <hyperlink ref="C2" r:id="rId1" xr:uid="{2C620750-BF06-4673-BA98-6F661C4F64B5}"/>
  </hyperlinks>
  <pageMargins left="0.31496062992125984" right="0.70866141732283472" top="0.15748031496062992" bottom="0.74803149606299213" header="0.31496062992125984" footer="0.31496062992125984"/>
  <pageSetup paperSize="9" scale="45" orientation="landscape"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2</vt:i4>
      </vt:variant>
    </vt:vector>
  </HeadingPairs>
  <TitlesOfParts>
    <vt:vector size="2" baseType="lpstr">
      <vt:lpstr>Aprekins</vt:lpstr>
      <vt:lpstr>Sorainen-aprekins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Sanita Skiltere</dc:creator>
  <cp:lastModifiedBy>Solvita Vaivode</cp:lastModifiedBy>
  <cp:lastPrinted>2021-06-09T12:45:21Z</cp:lastPrinted>
  <dcterms:created xsi:type="dcterms:W3CDTF">2021-05-21T13:51:38Z</dcterms:created>
  <dcterms:modified xsi:type="dcterms:W3CDTF">2021-12-02T17:36:56Z</dcterms:modified>
</cp:coreProperties>
</file>